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/>
  <bookViews>
    <workbookView xWindow="45" yWindow="1440" windowWidth="18600" windowHeight="10455" tabRatio="778"/>
  </bookViews>
  <sheets>
    <sheet name="Таблица мониторинга" sheetId="54" r:id="rId1"/>
  </sheets>
  <definedNames>
    <definedName name="_xlnm._FilterDatabase" localSheetId="0" hidden="1">'Таблица мониторинга'!$A$4:$AX$96</definedName>
    <definedName name="_xlnm.Print_Area" localSheetId="0">'Таблица мониторинга'!$A$1:$AX$101</definedName>
  </definedNames>
  <calcPr calcId="144525"/>
</workbook>
</file>

<file path=xl/calcChain.xml><?xml version="1.0" encoding="utf-8"?>
<calcChain xmlns="http://schemas.openxmlformats.org/spreadsheetml/2006/main">
  <c r="AN78" i="54" l="1"/>
  <c r="AT21" i="54" l="1"/>
  <c r="AT8" i="54"/>
  <c r="AT52" i="54"/>
  <c r="AT22" i="54"/>
  <c r="AT5" i="54"/>
  <c r="AT78" i="54"/>
  <c r="AT23" i="54"/>
  <c r="AT79" i="54"/>
  <c r="AT9" i="54"/>
  <c r="AT49" i="54"/>
  <c r="AT53" i="54"/>
  <c r="AT18" i="54"/>
  <c r="AT67" i="54"/>
  <c r="AT35" i="54"/>
  <c r="AT25" i="54"/>
  <c r="AT24" i="54"/>
  <c r="AT36" i="54"/>
  <c r="AT6" i="54"/>
  <c r="AT10" i="54"/>
  <c r="AT81" i="54"/>
  <c r="AT82" i="54"/>
  <c r="AT43" i="54"/>
  <c r="AT11" i="54"/>
  <c r="AT38" i="54"/>
  <c r="AT93" i="54"/>
  <c r="AT55" i="54"/>
  <c r="AT39" i="54"/>
  <c r="AT70" i="54"/>
  <c r="AT13" i="54"/>
  <c r="AT89" i="54"/>
  <c r="AT95" i="54"/>
  <c r="AT14" i="54"/>
  <c r="AT90" i="54"/>
  <c r="AT71" i="54"/>
  <c r="AT72" i="54"/>
  <c r="AT56" i="54"/>
  <c r="AT57" i="54"/>
  <c r="AT83" i="54"/>
  <c r="AT26" i="54"/>
  <c r="AT40" i="54"/>
  <c r="AT41" i="54"/>
  <c r="AT73" i="54"/>
  <c r="AT84" i="54"/>
  <c r="AT85" i="54"/>
  <c r="AT74" i="54"/>
  <c r="AT42" i="54"/>
  <c r="AT58" i="54"/>
  <c r="AT91" i="54"/>
  <c r="AT27" i="54"/>
  <c r="AT75" i="54"/>
  <c r="AT44" i="54"/>
  <c r="AT15" i="54"/>
  <c r="AT59" i="54"/>
  <c r="AT45" i="54"/>
  <c r="AT46" i="54"/>
  <c r="AT28" i="54"/>
  <c r="AT94" i="54"/>
  <c r="AT16" i="54"/>
  <c r="AT60" i="54"/>
  <c r="AT32" i="54"/>
  <c r="AT61" i="54"/>
  <c r="AT47" i="54"/>
  <c r="AT86" i="54"/>
  <c r="AT96" i="54"/>
  <c r="AT92" i="54"/>
  <c r="AT87" i="54"/>
  <c r="AT76" i="54"/>
  <c r="AT19" i="54"/>
  <c r="AT17" i="54"/>
  <c r="AT62" i="54"/>
  <c r="AT33" i="54"/>
  <c r="AT63" i="54"/>
  <c r="AT88" i="54"/>
  <c r="AT77" i="54"/>
  <c r="AT68" i="54"/>
  <c r="AT64" i="54"/>
  <c r="AT54" i="54"/>
  <c r="AT65" i="54"/>
  <c r="AT34" i="54"/>
  <c r="AT48" i="54"/>
  <c r="AT29" i="54"/>
  <c r="AT30" i="54"/>
  <c r="AT50" i="54"/>
  <c r="AT37" i="54"/>
  <c r="AT31" i="54"/>
  <c r="AT20" i="54"/>
  <c r="AT66" i="54"/>
  <c r="AT51" i="54"/>
  <c r="AT69" i="54"/>
  <c r="AT7" i="54"/>
  <c r="AT80" i="54"/>
  <c r="AT12" i="54"/>
  <c r="AA21" i="54" l="1"/>
  <c r="AA8" i="54"/>
  <c r="AA52" i="54"/>
  <c r="AA22" i="54"/>
  <c r="AA5" i="54"/>
  <c r="AA78" i="54"/>
  <c r="AA23" i="54"/>
  <c r="AA79" i="54"/>
  <c r="AA9" i="54"/>
  <c r="AA49" i="54"/>
  <c r="AA53" i="54"/>
  <c r="AA18" i="54"/>
  <c r="AA67" i="54"/>
  <c r="AA35" i="54"/>
  <c r="AA25" i="54"/>
  <c r="AA24" i="54"/>
  <c r="AA36" i="54"/>
  <c r="AA6" i="54"/>
  <c r="AA10" i="54"/>
  <c r="AA81" i="54"/>
  <c r="AA82" i="54"/>
  <c r="AA43" i="54"/>
  <c r="AA11" i="54"/>
  <c r="AA38" i="54"/>
  <c r="AA93" i="54"/>
  <c r="AA55" i="54"/>
  <c r="AA39" i="54"/>
  <c r="AA70" i="54"/>
  <c r="AA13" i="54"/>
  <c r="AA89" i="54"/>
  <c r="AA95" i="54"/>
  <c r="AA14" i="54"/>
  <c r="AA90" i="54"/>
  <c r="AA71" i="54"/>
  <c r="AA72" i="54"/>
  <c r="AA56" i="54"/>
  <c r="AA57" i="54"/>
  <c r="AA83" i="54"/>
  <c r="AA26" i="54"/>
  <c r="AA40" i="54"/>
  <c r="AA41" i="54"/>
  <c r="AA73" i="54"/>
  <c r="AA84" i="54"/>
  <c r="AA85" i="54"/>
  <c r="AA74" i="54"/>
  <c r="AA42" i="54"/>
  <c r="AA58" i="54"/>
  <c r="AA91" i="54"/>
  <c r="AA27" i="54"/>
  <c r="AA75" i="54"/>
  <c r="AA44" i="54"/>
  <c r="AA15" i="54"/>
  <c r="AA59" i="54"/>
  <c r="AA45" i="54"/>
  <c r="AA46" i="54"/>
  <c r="AA28" i="54"/>
  <c r="AA94" i="54"/>
  <c r="AA16" i="54"/>
  <c r="AA60" i="54"/>
  <c r="AA32" i="54"/>
  <c r="AA61" i="54"/>
  <c r="AA47" i="54"/>
  <c r="AA86" i="54"/>
  <c r="AA96" i="54"/>
  <c r="AA92" i="54"/>
  <c r="AA87" i="54"/>
  <c r="AA76" i="54"/>
  <c r="AA19" i="54"/>
  <c r="AA17" i="54"/>
  <c r="AA62" i="54"/>
  <c r="AA33" i="54"/>
  <c r="AA63" i="54"/>
  <c r="AA88" i="54"/>
  <c r="AA77" i="54"/>
  <c r="AA68" i="54"/>
  <c r="AA64" i="54"/>
  <c r="AA54" i="54"/>
  <c r="AA65" i="54"/>
  <c r="AA34" i="54"/>
  <c r="AA48" i="54"/>
  <c r="AA29" i="54"/>
  <c r="AA30" i="54"/>
  <c r="AA50" i="54"/>
  <c r="AA37" i="54"/>
  <c r="AA31" i="54"/>
  <c r="AA20" i="54"/>
  <c r="AA66" i="54"/>
  <c r="AA51" i="54"/>
  <c r="AA69" i="54"/>
  <c r="AA7" i="54"/>
  <c r="AA80" i="54"/>
  <c r="AA12" i="54"/>
  <c r="AK37" i="54" l="1"/>
  <c r="S21" i="54" l="1"/>
  <c r="S8" i="54"/>
  <c r="S52" i="54"/>
  <c r="S22" i="54"/>
  <c r="S5" i="54"/>
  <c r="S78" i="54"/>
  <c r="S23" i="54"/>
  <c r="S79" i="54"/>
  <c r="S9" i="54"/>
  <c r="S49" i="54"/>
  <c r="S53" i="54"/>
  <c r="S18" i="54"/>
  <c r="S67" i="54"/>
  <c r="S35" i="54"/>
  <c r="S25" i="54"/>
  <c r="S24" i="54"/>
  <c r="S36" i="54"/>
  <c r="S6" i="54"/>
  <c r="S10" i="54"/>
  <c r="S81" i="54"/>
  <c r="S82" i="54"/>
  <c r="S43" i="54"/>
  <c r="S11" i="54"/>
  <c r="S38" i="54"/>
  <c r="S93" i="54"/>
  <c r="S55" i="54"/>
  <c r="S39" i="54"/>
  <c r="S70" i="54"/>
  <c r="S13" i="54"/>
  <c r="S89" i="54"/>
  <c r="S95" i="54"/>
  <c r="S14" i="54"/>
  <c r="S90" i="54"/>
  <c r="S71" i="54"/>
  <c r="S72" i="54"/>
  <c r="S56" i="54"/>
  <c r="S57" i="54"/>
  <c r="S83" i="54"/>
  <c r="S26" i="54"/>
  <c r="S40" i="54"/>
  <c r="S41" i="54"/>
  <c r="S73" i="54"/>
  <c r="S84" i="54"/>
  <c r="S85" i="54"/>
  <c r="S74" i="54"/>
  <c r="S42" i="54"/>
  <c r="S58" i="54"/>
  <c r="S91" i="54"/>
  <c r="S27" i="54"/>
  <c r="S75" i="54"/>
  <c r="S44" i="54"/>
  <c r="S15" i="54"/>
  <c r="S59" i="54"/>
  <c r="S45" i="54"/>
  <c r="S46" i="54"/>
  <c r="S28" i="54"/>
  <c r="S94" i="54"/>
  <c r="S16" i="54"/>
  <c r="S60" i="54"/>
  <c r="S32" i="54"/>
  <c r="S61" i="54"/>
  <c r="S47" i="54"/>
  <c r="S86" i="54"/>
  <c r="S96" i="54"/>
  <c r="S92" i="54"/>
  <c r="S87" i="54"/>
  <c r="S76" i="54"/>
  <c r="S19" i="54"/>
  <c r="S17" i="54"/>
  <c r="S62" i="54"/>
  <c r="S33" i="54"/>
  <c r="S63" i="54"/>
  <c r="S88" i="54"/>
  <c r="S77" i="54"/>
  <c r="S68" i="54"/>
  <c r="S64" i="54"/>
  <c r="S54" i="54"/>
  <c r="S65" i="54"/>
  <c r="S34" i="54"/>
  <c r="S48" i="54"/>
  <c r="S29" i="54"/>
  <c r="S30" i="54"/>
  <c r="S50" i="54"/>
  <c r="S37" i="54"/>
  <c r="S31" i="54"/>
  <c r="S20" i="54"/>
  <c r="S66" i="54"/>
  <c r="S51" i="54"/>
  <c r="S69" i="54"/>
  <c r="S7" i="54"/>
  <c r="S80" i="54"/>
  <c r="S12" i="54"/>
  <c r="AN96" i="54" l="1"/>
  <c r="AO96" i="54" s="1"/>
  <c r="AK96" i="54"/>
  <c r="AL96" i="54" s="1"/>
  <c r="AH96" i="54"/>
  <c r="AI96" i="54" s="1"/>
  <c r="AE96" i="54"/>
  <c r="AC96" i="54"/>
  <c r="Y96" i="54"/>
  <c r="W96" i="54"/>
  <c r="T96" i="54"/>
  <c r="P96" i="54"/>
  <c r="N96" i="54"/>
  <c r="K96" i="54"/>
  <c r="H96" i="54"/>
  <c r="E96" i="54"/>
  <c r="AF96" i="54" l="1"/>
  <c r="U96" i="54"/>
  <c r="AP96" i="54"/>
  <c r="T21" i="54"/>
  <c r="T8" i="54"/>
  <c r="T52" i="54"/>
  <c r="T22" i="54"/>
  <c r="T5" i="54"/>
  <c r="T78" i="54"/>
  <c r="T23" i="54"/>
  <c r="T79" i="54"/>
  <c r="T9" i="54"/>
  <c r="T49" i="54"/>
  <c r="T53" i="54"/>
  <c r="T18" i="54"/>
  <c r="T67" i="54"/>
  <c r="T35" i="54"/>
  <c r="T25" i="54"/>
  <c r="T24" i="54"/>
  <c r="T36" i="54"/>
  <c r="T6" i="54"/>
  <c r="T10" i="54"/>
  <c r="T81" i="54"/>
  <c r="T82" i="54"/>
  <c r="T43" i="54"/>
  <c r="T11" i="54"/>
  <c r="T38" i="54"/>
  <c r="T93" i="54"/>
  <c r="T55" i="54"/>
  <c r="T39" i="54"/>
  <c r="T70" i="54"/>
  <c r="T13" i="54"/>
  <c r="T89" i="54"/>
  <c r="T95" i="54"/>
  <c r="T14" i="54"/>
  <c r="T90" i="54"/>
  <c r="T71" i="54"/>
  <c r="T72" i="54"/>
  <c r="T56" i="54"/>
  <c r="T57" i="54"/>
  <c r="T83" i="54"/>
  <c r="T26" i="54"/>
  <c r="T40" i="54"/>
  <c r="T41" i="54"/>
  <c r="T73" i="54"/>
  <c r="T84" i="54"/>
  <c r="T85" i="54"/>
  <c r="T74" i="54"/>
  <c r="T42" i="54"/>
  <c r="T58" i="54"/>
  <c r="T91" i="54"/>
  <c r="T27" i="54"/>
  <c r="T75" i="54"/>
  <c r="T44" i="54"/>
  <c r="T15" i="54"/>
  <c r="T59" i="54"/>
  <c r="T45" i="54"/>
  <c r="T46" i="54"/>
  <c r="T28" i="54"/>
  <c r="T94" i="54"/>
  <c r="T16" i="54"/>
  <c r="T60" i="54"/>
  <c r="T32" i="54"/>
  <c r="T61" i="54"/>
  <c r="T47" i="54"/>
  <c r="T86" i="54"/>
  <c r="T92" i="54"/>
  <c r="T87" i="54"/>
  <c r="T76" i="54"/>
  <c r="T19" i="54"/>
  <c r="T17" i="54"/>
  <c r="T62" i="54"/>
  <c r="T33" i="54"/>
  <c r="T63" i="54"/>
  <c r="T88" i="54"/>
  <c r="T77" i="54"/>
  <c r="T68" i="54"/>
  <c r="T64" i="54"/>
  <c r="T54" i="54"/>
  <c r="T65" i="54"/>
  <c r="T34" i="54"/>
  <c r="T48" i="54"/>
  <c r="T29" i="54"/>
  <c r="T30" i="54"/>
  <c r="T50" i="54"/>
  <c r="T37" i="54"/>
  <c r="T31" i="54"/>
  <c r="T20" i="54"/>
  <c r="T66" i="54"/>
  <c r="T51" i="54"/>
  <c r="T69" i="54"/>
  <c r="T7" i="54"/>
  <c r="T80" i="54"/>
  <c r="N21" i="54"/>
  <c r="N8" i="54"/>
  <c r="N52" i="54"/>
  <c r="N22" i="54"/>
  <c r="N5" i="54"/>
  <c r="N78" i="54"/>
  <c r="N23" i="54"/>
  <c r="N79" i="54"/>
  <c r="N9" i="54"/>
  <c r="N49" i="54"/>
  <c r="N53" i="54"/>
  <c r="N18" i="54"/>
  <c r="N67" i="54"/>
  <c r="N35" i="54"/>
  <c r="N25" i="54"/>
  <c r="N24" i="54"/>
  <c r="N36" i="54"/>
  <c r="N6" i="54"/>
  <c r="N10" i="54"/>
  <c r="N81" i="54"/>
  <c r="N82" i="54"/>
  <c r="N43" i="54"/>
  <c r="N11" i="54"/>
  <c r="N38" i="54"/>
  <c r="N93" i="54"/>
  <c r="N55" i="54"/>
  <c r="N39" i="54"/>
  <c r="N70" i="54"/>
  <c r="N13" i="54"/>
  <c r="N89" i="54"/>
  <c r="N95" i="54"/>
  <c r="N14" i="54"/>
  <c r="N90" i="54"/>
  <c r="N71" i="54"/>
  <c r="N72" i="54"/>
  <c r="N56" i="54"/>
  <c r="N57" i="54"/>
  <c r="N83" i="54"/>
  <c r="N26" i="54"/>
  <c r="N40" i="54"/>
  <c r="N41" i="54"/>
  <c r="N73" i="54"/>
  <c r="N84" i="54"/>
  <c r="N85" i="54"/>
  <c r="N74" i="54"/>
  <c r="N42" i="54"/>
  <c r="N58" i="54"/>
  <c r="N91" i="54"/>
  <c r="N27" i="54"/>
  <c r="N75" i="54"/>
  <c r="N44" i="54"/>
  <c r="N15" i="54"/>
  <c r="N59" i="54"/>
  <c r="N45" i="54"/>
  <c r="N46" i="54"/>
  <c r="N28" i="54"/>
  <c r="N94" i="54"/>
  <c r="N16" i="54"/>
  <c r="N60" i="54"/>
  <c r="N32" i="54"/>
  <c r="N61" i="54"/>
  <c r="N47" i="54"/>
  <c r="N86" i="54"/>
  <c r="N92" i="54"/>
  <c r="N87" i="54"/>
  <c r="N76" i="54"/>
  <c r="N19" i="54"/>
  <c r="N17" i="54"/>
  <c r="N62" i="54"/>
  <c r="N33" i="54"/>
  <c r="N63" i="54"/>
  <c r="N88" i="54"/>
  <c r="N77" i="54"/>
  <c r="N68" i="54"/>
  <c r="N64" i="54"/>
  <c r="N54" i="54"/>
  <c r="N65" i="54"/>
  <c r="N34" i="54"/>
  <c r="N48" i="54"/>
  <c r="N29" i="54"/>
  <c r="N30" i="54"/>
  <c r="N50" i="54"/>
  <c r="N37" i="54"/>
  <c r="N31" i="54"/>
  <c r="N20" i="54"/>
  <c r="N66" i="54"/>
  <c r="N51" i="54"/>
  <c r="N69" i="54"/>
  <c r="N7" i="54"/>
  <c r="K21" i="54"/>
  <c r="K8" i="54"/>
  <c r="K52" i="54"/>
  <c r="K22" i="54"/>
  <c r="K5" i="54"/>
  <c r="K78" i="54"/>
  <c r="K23" i="54"/>
  <c r="K79" i="54"/>
  <c r="K9" i="54"/>
  <c r="K49" i="54"/>
  <c r="K53" i="54"/>
  <c r="K18" i="54"/>
  <c r="K67" i="54"/>
  <c r="K35" i="54"/>
  <c r="K25" i="54"/>
  <c r="K24" i="54"/>
  <c r="K36" i="54"/>
  <c r="K6" i="54"/>
  <c r="K10" i="54"/>
  <c r="K81" i="54"/>
  <c r="K82" i="54"/>
  <c r="K43" i="54"/>
  <c r="K11" i="54"/>
  <c r="K38" i="54"/>
  <c r="K93" i="54"/>
  <c r="K55" i="54"/>
  <c r="K39" i="54"/>
  <c r="K70" i="54"/>
  <c r="K13" i="54"/>
  <c r="K89" i="54"/>
  <c r="K95" i="54"/>
  <c r="K14" i="54"/>
  <c r="K90" i="54"/>
  <c r="K71" i="54"/>
  <c r="K72" i="54"/>
  <c r="K57" i="54"/>
  <c r="K83" i="54"/>
  <c r="K26" i="54"/>
  <c r="K40" i="54"/>
  <c r="K41" i="54"/>
  <c r="K73" i="54"/>
  <c r="K84" i="54"/>
  <c r="K85" i="54"/>
  <c r="K74" i="54"/>
  <c r="K42" i="54"/>
  <c r="K58" i="54"/>
  <c r="K91" i="54"/>
  <c r="K27" i="54"/>
  <c r="K75" i="54"/>
  <c r="K44" i="54"/>
  <c r="K15" i="54"/>
  <c r="K59" i="54"/>
  <c r="K45" i="54"/>
  <c r="K46" i="54"/>
  <c r="K28" i="54"/>
  <c r="K94" i="54"/>
  <c r="K16" i="54"/>
  <c r="K60" i="54"/>
  <c r="K32" i="54"/>
  <c r="K61" i="54"/>
  <c r="K47" i="54"/>
  <c r="K86" i="54"/>
  <c r="K92" i="54"/>
  <c r="K87" i="54"/>
  <c r="K76" i="54"/>
  <c r="K17" i="54"/>
  <c r="K62" i="54"/>
  <c r="K33" i="54"/>
  <c r="K63" i="54"/>
  <c r="K88" i="54"/>
  <c r="K77" i="54"/>
  <c r="K68" i="54"/>
  <c r="K64" i="54"/>
  <c r="K54" i="54"/>
  <c r="K65" i="54"/>
  <c r="K34" i="54"/>
  <c r="K48" i="54"/>
  <c r="K29" i="54"/>
  <c r="K30" i="54"/>
  <c r="K50" i="54"/>
  <c r="K37" i="54"/>
  <c r="K31" i="54"/>
  <c r="K20" i="54"/>
  <c r="K66" i="54"/>
  <c r="K51" i="54"/>
  <c r="K69" i="54"/>
  <c r="K7" i="54"/>
  <c r="K80" i="54"/>
  <c r="H21" i="54"/>
  <c r="H8" i="54"/>
  <c r="H52" i="54"/>
  <c r="H22" i="54"/>
  <c r="H5" i="54"/>
  <c r="H78" i="54"/>
  <c r="H23" i="54"/>
  <c r="H79" i="54"/>
  <c r="H9" i="54"/>
  <c r="H49" i="54"/>
  <c r="H53" i="54"/>
  <c r="H18" i="54"/>
  <c r="H67" i="54"/>
  <c r="H35" i="54"/>
  <c r="H25" i="54"/>
  <c r="H24" i="54"/>
  <c r="H36" i="54"/>
  <c r="H6" i="54"/>
  <c r="H10" i="54"/>
  <c r="H81" i="54"/>
  <c r="H82" i="54"/>
  <c r="H43" i="54"/>
  <c r="H11" i="54"/>
  <c r="H38" i="54"/>
  <c r="H93" i="54"/>
  <c r="H55" i="54"/>
  <c r="H39" i="54"/>
  <c r="H70" i="54"/>
  <c r="H13" i="54"/>
  <c r="H89" i="54"/>
  <c r="H95" i="54"/>
  <c r="H14" i="54"/>
  <c r="H90" i="54"/>
  <c r="H71" i="54"/>
  <c r="H72" i="54"/>
  <c r="H56" i="54"/>
  <c r="H57" i="54"/>
  <c r="H83" i="54"/>
  <c r="H26" i="54"/>
  <c r="H40" i="54"/>
  <c r="H41" i="54"/>
  <c r="H73" i="54"/>
  <c r="H84" i="54"/>
  <c r="H85" i="54"/>
  <c r="H74" i="54"/>
  <c r="H42" i="54"/>
  <c r="H58" i="54"/>
  <c r="H91" i="54"/>
  <c r="H27" i="54"/>
  <c r="H75" i="54"/>
  <c r="H44" i="54"/>
  <c r="H15" i="54"/>
  <c r="H59" i="54"/>
  <c r="H45" i="54"/>
  <c r="H46" i="54"/>
  <c r="H28" i="54"/>
  <c r="H94" i="54"/>
  <c r="H16" i="54"/>
  <c r="H60" i="54"/>
  <c r="H32" i="54"/>
  <c r="H61" i="54"/>
  <c r="H47" i="54"/>
  <c r="H86" i="54"/>
  <c r="H92" i="54"/>
  <c r="H87" i="54"/>
  <c r="H76" i="54"/>
  <c r="H19" i="54"/>
  <c r="H17" i="54"/>
  <c r="H62" i="54"/>
  <c r="H33" i="54"/>
  <c r="H63" i="54"/>
  <c r="H88" i="54"/>
  <c r="H77" i="54"/>
  <c r="H68" i="54"/>
  <c r="H64" i="54"/>
  <c r="H54" i="54"/>
  <c r="H65" i="54"/>
  <c r="H34" i="54"/>
  <c r="H48" i="54"/>
  <c r="H29" i="54"/>
  <c r="H30" i="54"/>
  <c r="H50" i="54"/>
  <c r="H37" i="54"/>
  <c r="H31" i="54"/>
  <c r="H20" i="54"/>
  <c r="H66" i="54"/>
  <c r="H51" i="54"/>
  <c r="H69" i="54"/>
  <c r="H7" i="54"/>
  <c r="H80" i="54"/>
  <c r="E21" i="54"/>
  <c r="E8" i="54"/>
  <c r="E52" i="54"/>
  <c r="E5" i="54"/>
  <c r="E78" i="54"/>
  <c r="E23" i="54"/>
  <c r="E79" i="54"/>
  <c r="E49" i="54"/>
  <c r="E53" i="54"/>
  <c r="E18" i="54"/>
  <c r="E67" i="54"/>
  <c r="E35" i="54"/>
  <c r="E6" i="54"/>
  <c r="E10" i="54"/>
  <c r="E82" i="54"/>
  <c r="E43" i="54"/>
  <c r="E11" i="54"/>
  <c r="E38" i="54"/>
  <c r="E55" i="54"/>
  <c r="E39" i="54"/>
  <c r="E13" i="54"/>
  <c r="E89" i="54"/>
  <c r="E95" i="54"/>
  <c r="E14" i="54"/>
  <c r="E90" i="54"/>
  <c r="E72" i="54"/>
  <c r="E56" i="54"/>
  <c r="E57" i="54"/>
  <c r="E83" i="54"/>
  <c r="E26" i="54"/>
  <c r="E41" i="54"/>
  <c r="E73" i="54"/>
  <c r="E85" i="54"/>
  <c r="E74" i="54"/>
  <c r="E58" i="54"/>
  <c r="E27" i="54"/>
  <c r="E44" i="54"/>
  <c r="E59" i="54"/>
  <c r="E45" i="54"/>
  <c r="E46" i="54"/>
  <c r="E28" i="54"/>
  <c r="E94" i="54"/>
  <c r="E32" i="54"/>
  <c r="E61" i="54"/>
  <c r="E47" i="54"/>
  <c r="E86" i="54"/>
  <c r="E92" i="54"/>
  <c r="E87" i="54"/>
  <c r="E76" i="54"/>
  <c r="E19" i="54"/>
  <c r="E62" i="54"/>
  <c r="E63" i="54"/>
  <c r="E77" i="54"/>
  <c r="E65" i="54"/>
  <c r="E48" i="54"/>
  <c r="E29" i="54"/>
  <c r="E30" i="54"/>
  <c r="E50" i="54"/>
  <c r="E37" i="54"/>
  <c r="E31" i="54"/>
  <c r="E20" i="54"/>
  <c r="E66" i="54"/>
  <c r="E51" i="54"/>
  <c r="E69" i="54"/>
  <c r="E80" i="54"/>
  <c r="AU96" i="54" l="1"/>
  <c r="AV96" i="54" s="1"/>
  <c r="AN24" i="54"/>
  <c r="AO24" i="54" s="1"/>
  <c r="P21" i="54" l="1"/>
  <c r="P8" i="54"/>
  <c r="P52" i="54"/>
  <c r="P22" i="54"/>
  <c r="P5" i="54"/>
  <c r="P78" i="54"/>
  <c r="P23" i="54"/>
  <c r="P79" i="54"/>
  <c r="P9" i="54"/>
  <c r="P53" i="54"/>
  <c r="P18" i="54"/>
  <c r="P67" i="54"/>
  <c r="P35" i="54"/>
  <c r="P25" i="54"/>
  <c r="P24" i="54"/>
  <c r="P36" i="54"/>
  <c r="P6" i="54"/>
  <c r="P10" i="54"/>
  <c r="P81" i="54"/>
  <c r="P82" i="54"/>
  <c r="P43" i="54"/>
  <c r="P11" i="54"/>
  <c r="P93" i="54"/>
  <c r="P55" i="54"/>
  <c r="P39" i="54"/>
  <c r="P70" i="54"/>
  <c r="P13" i="54"/>
  <c r="P89" i="54"/>
  <c r="P95" i="54"/>
  <c r="P14" i="54"/>
  <c r="P90" i="54"/>
  <c r="P71" i="54"/>
  <c r="P72" i="54"/>
  <c r="P56" i="54"/>
  <c r="P57" i="54"/>
  <c r="P83" i="54"/>
  <c r="P26" i="54"/>
  <c r="P40" i="54"/>
  <c r="P41" i="54"/>
  <c r="P73" i="54"/>
  <c r="P84" i="54"/>
  <c r="P85" i="54"/>
  <c r="P74" i="54"/>
  <c r="P42" i="54"/>
  <c r="P58" i="54"/>
  <c r="P91" i="54"/>
  <c r="P27" i="54"/>
  <c r="P75" i="54"/>
  <c r="P44" i="54"/>
  <c r="P15" i="54"/>
  <c r="P59" i="54"/>
  <c r="P45" i="54"/>
  <c r="P46" i="54"/>
  <c r="P28" i="54"/>
  <c r="P94" i="54"/>
  <c r="P16" i="54"/>
  <c r="P60" i="54"/>
  <c r="P32" i="54"/>
  <c r="P61" i="54"/>
  <c r="P47" i="54"/>
  <c r="P86" i="54"/>
  <c r="P92" i="54"/>
  <c r="P87" i="54"/>
  <c r="P76" i="54"/>
  <c r="P19" i="54"/>
  <c r="P17" i="54"/>
  <c r="P62" i="54"/>
  <c r="P33" i="54"/>
  <c r="P63" i="54"/>
  <c r="P88" i="54"/>
  <c r="P77" i="54"/>
  <c r="P64" i="54"/>
  <c r="P54" i="54"/>
  <c r="P65" i="54"/>
  <c r="P34" i="54"/>
  <c r="P48" i="54"/>
  <c r="P29" i="54"/>
  <c r="P30" i="54"/>
  <c r="P50" i="54"/>
  <c r="P37" i="54"/>
  <c r="P31" i="54"/>
  <c r="P20" i="54"/>
  <c r="P66" i="54"/>
  <c r="P51" i="54"/>
  <c r="P69" i="54"/>
  <c r="P7" i="54"/>
  <c r="AE21" i="54" l="1"/>
  <c r="AE8" i="54"/>
  <c r="AE52" i="54"/>
  <c r="AE22" i="54"/>
  <c r="AE5" i="54"/>
  <c r="AE78" i="54"/>
  <c r="AE23" i="54"/>
  <c r="AE79" i="54"/>
  <c r="AE9" i="54"/>
  <c r="AE49" i="54"/>
  <c r="AE53" i="54"/>
  <c r="AE18" i="54"/>
  <c r="AE67" i="54"/>
  <c r="AE35" i="54"/>
  <c r="AE25" i="54"/>
  <c r="AE24" i="54"/>
  <c r="AE36" i="54"/>
  <c r="AE6" i="54"/>
  <c r="AE10" i="54"/>
  <c r="AE81" i="54"/>
  <c r="AE82" i="54"/>
  <c r="AE43" i="54"/>
  <c r="AE11" i="54"/>
  <c r="AE38" i="54"/>
  <c r="AE93" i="54"/>
  <c r="AE55" i="54"/>
  <c r="AE39" i="54"/>
  <c r="AE70" i="54"/>
  <c r="AE13" i="54"/>
  <c r="AE89" i="54"/>
  <c r="AE95" i="54"/>
  <c r="AE14" i="54"/>
  <c r="AE90" i="54"/>
  <c r="AE71" i="54"/>
  <c r="AE72" i="54"/>
  <c r="AE56" i="54"/>
  <c r="AE57" i="54"/>
  <c r="AE83" i="54"/>
  <c r="AE26" i="54"/>
  <c r="AE40" i="54"/>
  <c r="AE41" i="54"/>
  <c r="AE73" i="54"/>
  <c r="AE84" i="54"/>
  <c r="AE85" i="54"/>
  <c r="AE74" i="54"/>
  <c r="AE42" i="54"/>
  <c r="AE58" i="54"/>
  <c r="AE91" i="54"/>
  <c r="AE27" i="54"/>
  <c r="AE75" i="54"/>
  <c r="AE44" i="54"/>
  <c r="AE15" i="54"/>
  <c r="AE59" i="54"/>
  <c r="AE45" i="54"/>
  <c r="AE46" i="54"/>
  <c r="AE28" i="54"/>
  <c r="AE94" i="54"/>
  <c r="AE16" i="54"/>
  <c r="AE60" i="54"/>
  <c r="AE32" i="54"/>
  <c r="AE61" i="54"/>
  <c r="AE47" i="54"/>
  <c r="AE86" i="54"/>
  <c r="AE92" i="54"/>
  <c r="AE87" i="54"/>
  <c r="AE76" i="54"/>
  <c r="AE19" i="54"/>
  <c r="AE17" i="54"/>
  <c r="AE62" i="54"/>
  <c r="AE33" i="54"/>
  <c r="AE63" i="54"/>
  <c r="AE88" i="54"/>
  <c r="AE77" i="54"/>
  <c r="AE68" i="54"/>
  <c r="AE64" i="54"/>
  <c r="AE54" i="54"/>
  <c r="AE65" i="54"/>
  <c r="AE34" i="54"/>
  <c r="AE48" i="54"/>
  <c r="AE29" i="54"/>
  <c r="AE30" i="54"/>
  <c r="AE50" i="54"/>
  <c r="AE37" i="54"/>
  <c r="AE31" i="54"/>
  <c r="AE20" i="54"/>
  <c r="AE66" i="54"/>
  <c r="AE51" i="54"/>
  <c r="AE69" i="54"/>
  <c r="AE7" i="54"/>
  <c r="AE80" i="54"/>
  <c r="AC21" i="54"/>
  <c r="AC8" i="54"/>
  <c r="AC52" i="54"/>
  <c r="AC22" i="54"/>
  <c r="AC5" i="54"/>
  <c r="AC78" i="54"/>
  <c r="AC23" i="54"/>
  <c r="AC79" i="54"/>
  <c r="AC9" i="54"/>
  <c r="AC49" i="54"/>
  <c r="AC53" i="54"/>
  <c r="AC18" i="54"/>
  <c r="AC67" i="54"/>
  <c r="AC35" i="54"/>
  <c r="AC25" i="54"/>
  <c r="AC24" i="54"/>
  <c r="AC36" i="54"/>
  <c r="AC6" i="54"/>
  <c r="AC10" i="54"/>
  <c r="AC81" i="54"/>
  <c r="AC82" i="54"/>
  <c r="AC43" i="54"/>
  <c r="AC11" i="54"/>
  <c r="AC38" i="54"/>
  <c r="AC93" i="54"/>
  <c r="AC55" i="54"/>
  <c r="AC39" i="54"/>
  <c r="AC70" i="54"/>
  <c r="AC13" i="54"/>
  <c r="AC89" i="54"/>
  <c r="AC95" i="54"/>
  <c r="AC14" i="54"/>
  <c r="AC90" i="54"/>
  <c r="AC71" i="54"/>
  <c r="AC72" i="54"/>
  <c r="AC56" i="54"/>
  <c r="AC57" i="54"/>
  <c r="AC83" i="54"/>
  <c r="AC26" i="54"/>
  <c r="AC40" i="54"/>
  <c r="AC41" i="54"/>
  <c r="AC73" i="54"/>
  <c r="AC84" i="54"/>
  <c r="AC85" i="54"/>
  <c r="AC74" i="54"/>
  <c r="AC42" i="54"/>
  <c r="AC58" i="54"/>
  <c r="AC91" i="54"/>
  <c r="AC27" i="54"/>
  <c r="AC75" i="54"/>
  <c r="AC44" i="54"/>
  <c r="AC15" i="54"/>
  <c r="AC59" i="54"/>
  <c r="AC45" i="54"/>
  <c r="AC46" i="54"/>
  <c r="AC28" i="54"/>
  <c r="AC94" i="54"/>
  <c r="AC16" i="54"/>
  <c r="AC60" i="54"/>
  <c r="AC32" i="54"/>
  <c r="AC61" i="54"/>
  <c r="AC47" i="54"/>
  <c r="AC86" i="54"/>
  <c r="AC92" i="54"/>
  <c r="AC87" i="54"/>
  <c r="AC76" i="54"/>
  <c r="AC19" i="54"/>
  <c r="AC17" i="54"/>
  <c r="AC62" i="54"/>
  <c r="AC33" i="54"/>
  <c r="AC63" i="54"/>
  <c r="AC88" i="54"/>
  <c r="AC77" i="54"/>
  <c r="AC68" i="54"/>
  <c r="AC64" i="54"/>
  <c r="AC54" i="54"/>
  <c r="AC65" i="54"/>
  <c r="AC34" i="54"/>
  <c r="AC48" i="54"/>
  <c r="AC29" i="54"/>
  <c r="AC30" i="54"/>
  <c r="AC50" i="54"/>
  <c r="AC37" i="54"/>
  <c r="AC31" i="54"/>
  <c r="AC20" i="54"/>
  <c r="AC66" i="54"/>
  <c r="AC51" i="54"/>
  <c r="AC69" i="54"/>
  <c r="AC7" i="54"/>
  <c r="AC80" i="54"/>
  <c r="Y21" i="54" l="1"/>
  <c r="Y8" i="54"/>
  <c r="Y52" i="54"/>
  <c r="Y22" i="54"/>
  <c r="Y5" i="54"/>
  <c r="Y78" i="54"/>
  <c r="Y23" i="54"/>
  <c r="Y79" i="54"/>
  <c r="Y9" i="54"/>
  <c r="Y49" i="54"/>
  <c r="Y53" i="54"/>
  <c r="Y18" i="54"/>
  <c r="Y67" i="54"/>
  <c r="Y35" i="54"/>
  <c r="Y25" i="54"/>
  <c r="Y24" i="54"/>
  <c r="Y36" i="54"/>
  <c r="Y6" i="54"/>
  <c r="Y10" i="54"/>
  <c r="Y81" i="54"/>
  <c r="Y82" i="54"/>
  <c r="Y43" i="54"/>
  <c r="Y11" i="54"/>
  <c r="Y38" i="54"/>
  <c r="Y93" i="54"/>
  <c r="Y55" i="54"/>
  <c r="Y39" i="54"/>
  <c r="Y70" i="54"/>
  <c r="Y13" i="54"/>
  <c r="Y89" i="54"/>
  <c r="Y95" i="54"/>
  <c r="Y14" i="54"/>
  <c r="Y90" i="54"/>
  <c r="Y71" i="54"/>
  <c r="Y72" i="54"/>
  <c r="Y56" i="54"/>
  <c r="Y57" i="54"/>
  <c r="Y83" i="54"/>
  <c r="Y26" i="54"/>
  <c r="Y40" i="54"/>
  <c r="Y41" i="54"/>
  <c r="Y73" i="54"/>
  <c r="Y84" i="54"/>
  <c r="Y85" i="54"/>
  <c r="Y74" i="54"/>
  <c r="Y42" i="54"/>
  <c r="Y58" i="54"/>
  <c r="Y91" i="54"/>
  <c r="Y27" i="54"/>
  <c r="Y75" i="54"/>
  <c r="Y44" i="54"/>
  <c r="Y15" i="54"/>
  <c r="Y59" i="54"/>
  <c r="Y45" i="54"/>
  <c r="Y46" i="54"/>
  <c r="Y28" i="54"/>
  <c r="Y94" i="54"/>
  <c r="Y16" i="54"/>
  <c r="Y60" i="54"/>
  <c r="Y32" i="54"/>
  <c r="Y61" i="54"/>
  <c r="Y47" i="54"/>
  <c r="Y86" i="54"/>
  <c r="Y92" i="54"/>
  <c r="Y87" i="54"/>
  <c r="Y76" i="54"/>
  <c r="Y19" i="54"/>
  <c r="Y17" i="54"/>
  <c r="Y62" i="54"/>
  <c r="Y33" i="54"/>
  <c r="Y63" i="54"/>
  <c r="Y88" i="54"/>
  <c r="Y77" i="54"/>
  <c r="Y68" i="54"/>
  <c r="Y64" i="54"/>
  <c r="Y54" i="54"/>
  <c r="Y65" i="54"/>
  <c r="Y34" i="54"/>
  <c r="Y48" i="54"/>
  <c r="Y29" i="54"/>
  <c r="Y30" i="54"/>
  <c r="Y50" i="54"/>
  <c r="Y37" i="54"/>
  <c r="Y31" i="54"/>
  <c r="Y20" i="54"/>
  <c r="Y66" i="54"/>
  <c r="Y51" i="54"/>
  <c r="Y69" i="54"/>
  <c r="Y7" i="54"/>
  <c r="Y80" i="54"/>
  <c r="W21" i="54"/>
  <c r="W8" i="54"/>
  <c r="W52" i="54"/>
  <c r="W22" i="54"/>
  <c r="W5" i="54"/>
  <c r="W78" i="54"/>
  <c r="W23" i="54"/>
  <c r="W79" i="54"/>
  <c r="W9" i="54"/>
  <c r="W49" i="54"/>
  <c r="W53" i="54"/>
  <c r="W18" i="54"/>
  <c r="W67" i="54"/>
  <c r="W35" i="54"/>
  <c r="W25" i="54"/>
  <c r="W24" i="54"/>
  <c r="W36" i="54"/>
  <c r="W6" i="54"/>
  <c r="W10" i="54"/>
  <c r="W81" i="54"/>
  <c r="W82" i="54"/>
  <c r="W43" i="54"/>
  <c r="W11" i="54"/>
  <c r="W38" i="54"/>
  <c r="W93" i="54"/>
  <c r="W55" i="54"/>
  <c r="W39" i="54"/>
  <c r="W70" i="54"/>
  <c r="W13" i="54"/>
  <c r="W89" i="54"/>
  <c r="W95" i="54"/>
  <c r="W14" i="54"/>
  <c r="W90" i="54"/>
  <c r="W71" i="54"/>
  <c r="W72" i="54"/>
  <c r="W56" i="54"/>
  <c r="W57" i="54"/>
  <c r="W83" i="54"/>
  <c r="W26" i="54"/>
  <c r="W40" i="54"/>
  <c r="W41" i="54"/>
  <c r="W73" i="54"/>
  <c r="W84" i="54"/>
  <c r="W85" i="54"/>
  <c r="W74" i="54"/>
  <c r="W42" i="54"/>
  <c r="W58" i="54"/>
  <c r="W91" i="54"/>
  <c r="W27" i="54"/>
  <c r="W75" i="54"/>
  <c r="W44" i="54"/>
  <c r="W15" i="54"/>
  <c r="W59" i="54"/>
  <c r="W45" i="54"/>
  <c r="W46" i="54"/>
  <c r="W28" i="54"/>
  <c r="W94" i="54"/>
  <c r="W16" i="54"/>
  <c r="W60" i="54"/>
  <c r="W32" i="54"/>
  <c r="W61" i="54"/>
  <c r="W47" i="54"/>
  <c r="W86" i="54"/>
  <c r="W92" i="54"/>
  <c r="W87" i="54"/>
  <c r="W76" i="54"/>
  <c r="W19" i="54"/>
  <c r="W17" i="54"/>
  <c r="W62" i="54"/>
  <c r="W33" i="54"/>
  <c r="W63" i="54"/>
  <c r="W88" i="54"/>
  <c r="W77" i="54"/>
  <c r="W68" i="54"/>
  <c r="W64" i="54"/>
  <c r="W54" i="54"/>
  <c r="W65" i="54"/>
  <c r="W34" i="54"/>
  <c r="W48" i="54"/>
  <c r="W29" i="54"/>
  <c r="W30" i="54"/>
  <c r="W50" i="54"/>
  <c r="W37" i="54"/>
  <c r="W31" i="54"/>
  <c r="W20" i="54"/>
  <c r="W66" i="54"/>
  <c r="W51" i="54"/>
  <c r="W69" i="54"/>
  <c r="W7" i="54"/>
  <c r="W80" i="54"/>
  <c r="E81" i="54" l="1"/>
  <c r="E64" i="54"/>
  <c r="E93" i="54"/>
  <c r="E88" i="54"/>
  <c r="E17" i="54"/>
  <c r="E60" i="54"/>
  <c r="E16" i="54"/>
  <c r="E15" i="54"/>
  <c r="E75" i="54"/>
  <c r="E91" i="54"/>
  <c r="E42" i="54"/>
  <c r="E84" i="54"/>
  <c r="E40" i="54"/>
  <c r="E71" i="54"/>
  <c r="E70" i="54"/>
  <c r="E54" i="54"/>
  <c r="E68" i="54"/>
  <c r="E24" i="54"/>
  <c r="E25" i="54"/>
  <c r="E9" i="54"/>
  <c r="E22" i="54"/>
  <c r="E34" i="54"/>
  <c r="E33" i="54"/>
  <c r="E7" i="54"/>
  <c r="E36" i="54"/>
  <c r="Y12" i="54" l="1"/>
  <c r="W12" i="54"/>
  <c r="U22" i="54"/>
  <c r="E12" i="54"/>
  <c r="U69" i="54" l="1"/>
  <c r="U33" i="54"/>
  <c r="U45" i="54"/>
  <c r="U83" i="54"/>
  <c r="U43" i="54"/>
  <c r="U24" i="54"/>
  <c r="U18" i="54"/>
  <c r="U34" i="54"/>
  <c r="U47" i="54"/>
  <c r="U42" i="54"/>
  <c r="U89" i="54"/>
  <c r="U79" i="54"/>
  <c r="U66" i="54"/>
  <c r="U68" i="54"/>
  <c r="U76" i="54"/>
  <c r="U16" i="54"/>
  <c r="U75" i="54"/>
  <c r="U73" i="54"/>
  <c r="U71" i="54"/>
  <c r="U55" i="54"/>
  <c r="U6" i="54"/>
  <c r="U80" i="54"/>
  <c r="U31" i="54"/>
  <c r="U29" i="54"/>
  <c r="U54" i="54"/>
  <c r="U88" i="54"/>
  <c r="U17" i="54"/>
  <c r="U92" i="54"/>
  <c r="U32" i="54"/>
  <c r="U28" i="54"/>
  <c r="U15" i="54"/>
  <c r="U91" i="54"/>
  <c r="U85" i="54"/>
  <c r="U40" i="54"/>
  <c r="U56" i="54"/>
  <c r="U14" i="54"/>
  <c r="U70" i="54"/>
  <c r="U38" i="54"/>
  <c r="U81" i="54"/>
  <c r="U35" i="54"/>
  <c r="U49" i="54"/>
  <c r="U78" i="54"/>
  <c r="U8" i="54"/>
  <c r="U50" i="54"/>
  <c r="U7" i="54"/>
  <c r="U51" i="54"/>
  <c r="U20" i="54"/>
  <c r="U37" i="54"/>
  <c r="U30" i="54"/>
  <c r="U48" i="54"/>
  <c r="U65" i="54"/>
  <c r="U64" i="54"/>
  <c r="U77" i="54"/>
  <c r="U63" i="54"/>
  <c r="U62" i="54"/>
  <c r="U19" i="54"/>
  <c r="U87" i="54"/>
  <c r="U86" i="54"/>
  <c r="U61" i="54"/>
  <c r="U60" i="54"/>
  <c r="U94" i="54"/>
  <c r="U46" i="54"/>
  <c r="U59" i="54"/>
  <c r="U44" i="54"/>
  <c r="U27" i="54"/>
  <c r="U58" i="54"/>
  <c r="U74" i="54"/>
  <c r="U84" i="54"/>
  <c r="U41" i="54"/>
  <c r="U26" i="54"/>
  <c r="U57" i="54"/>
  <c r="U72" i="54"/>
  <c r="U90" i="54"/>
  <c r="U95" i="54"/>
  <c r="U13" i="54"/>
  <c r="U39" i="54"/>
  <c r="U93" i="54"/>
  <c r="U11" i="54"/>
  <c r="U82" i="54"/>
  <c r="U10" i="54"/>
  <c r="U36" i="54"/>
  <c r="U25" i="54"/>
  <c r="U67" i="54"/>
  <c r="U53" i="54"/>
  <c r="U9" i="54"/>
  <c r="U23" i="54"/>
  <c r="U5" i="54"/>
  <c r="U52" i="54"/>
  <c r="U21" i="54"/>
  <c r="T12" i="54"/>
  <c r="AK21" i="54" l="1"/>
  <c r="AL21" i="54" s="1"/>
  <c r="AK8" i="54"/>
  <c r="AL8" i="54" s="1"/>
  <c r="AK52" i="54"/>
  <c r="AL52" i="54" s="1"/>
  <c r="AK22" i="54"/>
  <c r="AL22" i="54" s="1"/>
  <c r="AK5" i="54"/>
  <c r="AL5" i="54" s="1"/>
  <c r="AK78" i="54"/>
  <c r="AL78" i="54" s="1"/>
  <c r="AK23" i="54"/>
  <c r="AL23" i="54" s="1"/>
  <c r="AK79" i="54"/>
  <c r="AL79" i="54" s="1"/>
  <c r="AK9" i="54"/>
  <c r="AL9" i="54" s="1"/>
  <c r="AK49" i="54"/>
  <c r="AL49" i="54" s="1"/>
  <c r="AK53" i="54"/>
  <c r="AL53" i="54" s="1"/>
  <c r="AK18" i="54"/>
  <c r="AL18" i="54" s="1"/>
  <c r="AK67" i="54"/>
  <c r="AL67" i="54" s="1"/>
  <c r="AK35" i="54"/>
  <c r="AL35" i="54" s="1"/>
  <c r="AK25" i="54"/>
  <c r="AL25" i="54" s="1"/>
  <c r="AK24" i="54"/>
  <c r="AL24" i="54" s="1"/>
  <c r="AK36" i="54"/>
  <c r="AL36" i="54" s="1"/>
  <c r="AK6" i="54"/>
  <c r="AL6" i="54" s="1"/>
  <c r="AK10" i="54"/>
  <c r="AL10" i="54" s="1"/>
  <c r="AK81" i="54"/>
  <c r="AL81" i="54" s="1"/>
  <c r="AK82" i="54"/>
  <c r="AL82" i="54" s="1"/>
  <c r="AK43" i="54"/>
  <c r="AL43" i="54" s="1"/>
  <c r="AK11" i="54"/>
  <c r="AL11" i="54" s="1"/>
  <c r="AK38" i="54"/>
  <c r="AL38" i="54" s="1"/>
  <c r="AK93" i="54"/>
  <c r="AL93" i="54" s="1"/>
  <c r="AK55" i="54"/>
  <c r="AL55" i="54" s="1"/>
  <c r="AK39" i="54"/>
  <c r="AL39" i="54" s="1"/>
  <c r="AK70" i="54"/>
  <c r="AL70" i="54" s="1"/>
  <c r="AK13" i="54"/>
  <c r="AL13" i="54" s="1"/>
  <c r="AK89" i="54"/>
  <c r="AL89" i="54" s="1"/>
  <c r="AK95" i="54"/>
  <c r="AL95" i="54" s="1"/>
  <c r="AK14" i="54"/>
  <c r="AL14" i="54" s="1"/>
  <c r="AK90" i="54"/>
  <c r="AL90" i="54" s="1"/>
  <c r="AK71" i="54"/>
  <c r="AL71" i="54" s="1"/>
  <c r="AK72" i="54"/>
  <c r="AL72" i="54" s="1"/>
  <c r="AK56" i="54"/>
  <c r="AL56" i="54" s="1"/>
  <c r="AK57" i="54"/>
  <c r="AL57" i="54" s="1"/>
  <c r="AK83" i="54"/>
  <c r="AL83" i="54" s="1"/>
  <c r="AK26" i="54"/>
  <c r="AL26" i="54" s="1"/>
  <c r="AK40" i="54"/>
  <c r="AL40" i="54" s="1"/>
  <c r="AK41" i="54"/>
  <c r="AL41" i="54" s="1"/>
  <c r="AK73" i="54"/>
  <c r="AL73" i="54" s="1"/>
  <c r="AK84" i="54"/>
  <c r="AL84" i="54" s="1"/>
  <c r="AK85" i="54"/>
  <c r="AL85" i="54" s="1"/>
  <c r="AK74" i="54"/>
  <c r="AL74" i="54" s="1"/>
  <c r="AK42" i="54"/>
  <c r="AL42" i="54" s="1"/>
  <c r="AK58" i="54"/>
  <c r="AL58" i="54" s="1"/>
  <c r="AK91" i="54"/>
  <c r="AL91" i="54" s="1"/>
  <c r="AK27" i="54"/>
  <c r="AL27" i="54" s="1"/>
  <c r="AK75" i="54"/>
  <c r="AL75" i="54" s="1"/>
  <c r="AK44" i="54"/>
  <c r="AL44" i="54" s="1"/>
  <c r="AK15" i="54"/>
  <c r="AL15" i="54" s="1"/>
  <c r="AK59" i="54"/>
  <c r="AL59" i="54" s="1"/>
  <c r="AK45" i="54"/>
  <c r="AL45" i="54" s="1"/>
  <c r="AK46" i="54"/>
  <c r="AL46" i="54" s="1"/>
  <c r="AK28" i="54"/>
  <c r="AL28" i="54" s="1"/>
  <c r="AK94" i="54"/>
  <c r="AL94" i="54" s="1"/>
  <c r="AK16" i="54"/>
  <c r="AL16" i="54" s="1"/>
  <c r="AK60" i="54"/>
  <c r="AL60" i="54" s="1"/>
  <c r="AK32" i="54"/>
  <c r="AL32" i="54" s="1"/>
  <c r="AK61" i="54"/>
  <c r="AL61" i="54" s="1"/>
  <c r="AK47" i="54"/>
  <c r="AL47" i="54" s="1"/>
  <c r="AK86" i="54"/>
  <c r="AL86" i="54" s="1"/>
  <c r="AK92" i="54"/>
  <c r="AL92" i="54" s="1"/>
  <c r="AK87" i="54"/>
  <c r="AL87" i="54" s="1"/>
  <c r="AK76" i="54"/>
  <c r="AL76" i="54" s="1"/>
  <c r="AK19" i="54"/>
  <c r="AL19" i="54" s="1"/>
  <c r="AK17" i="54"/>
  <c r="AL17" i="54" s="1"/>
  <c r="AK62" i="54"/>
  <c r="AL62" i="54" s="1"/>
  <c r="AK33" i="54"/>
  <c r="AL33" i="54" s="1"/>
  <c r="AK63" i="54"/>
  <c r="AL63" i="54" s="1"/>
  <c r="AK88" i="54"/>
  <c r="AL88" i="54" s="1"/>
  <c r="AK77" i="54"/>
  <c r="AL77" i="54" s="1"/>
  <c r="AK68" i="54"/>
  <c r="AL68" i="54" s="1"/>
  <c r="AK64" i="54"/>
  <c r="AL64" i="54" s="1"/>
  <c r="AK54" i="54"/>
  <c r="AL54" i="54" s="1"/>
  <c r="AK65" i="54"/>
  <c r="AL65" i="54" s="1"/>
  <c r="AK34" i="54"/>
  <c r="AL34" i="54" s="1"/>
  <c r="AK48" i="54"/>
  <c r="AL48" i="54" s="1"/>
  <c r="AK29" i="54"/>
  <c r="AL29" i="54" s="1"/>
  <c r="AK30" i="54"/>
  <c r="AL30" i="54" s="1"/>
  <c r="AK50" i="54"/>
  <c r="AL50" i="54" s="1"/>
  <c r="AK31" i="54"/>
  <c r="AL31" i="54" s="1"/>
  <c r="AK20" i="54"/>
  <c r="AL20" i="54" s="1"/>
  <c r="AK66" i="54"/>
  <c r="AL66" i="54" s="1"/>
  <c r="AK51" i="54"/>
  <c r="AL51" i="54" s="1"/>
  <c r="AK69" i="54"/>
  <c r="AL69" i="54" s="1"/>
  <c r="AK7" i="54"/>
  <c r="AL7" i="54" s="1"/>
  <c r="AK80" i="54"/>
  <c r="AL80" i="54" s="1"/>
  <c r="AN21" i="54"/>
  <c r="AO21" i="54" s="1"/>
  <c r="AN8" i="54"/>
  <c r="AO8" i="54" s="1"/>
  <c r="AN52" i="54"/>
  <c r="AO52" i="54" s="1"/>
  <c r="AN22" i="54"/>
  <c r="AO22" i="54" s="1"/>
  <c r="AN5" i="54"/>
  <c r="AO5" i="54" s="1"/>
  <c r="AO78" i="54"/>
  <c r="AN23" i="54"/>
  <c r="AO23" i="54" s="1"/>
  <c r="AN79" i="54"/>
  <c r="AO79" i="54" s="1"/>
  <c r="AN9" i="54"/>
  <c r="AO9" i="54" s="1"/>
  <c r="AN49" i="54"/>
  <c r="AO49" i="54" s="1"/>
  <c r="AN53" i="54"/>
  <c r="AO53" i="54" s="1"/>
  <c r="AN18" i="54"/>
  <c r="AO18" i="54" s="1"/>
  <c r="AN67" i="54"/>
  <c r="AO67" i="54" s="1"/>
  <c r="AN35" i="54"/>
  <c r="AO35" i="54" s="1"/>
  <c r="AN25" i="54"/>
  <c r="AO25" i="54" s="1"/>
  <c r="AN36" i="54"/>
  <c r="AO36" i="54" s="1"/>
  <c r="AN6" i="54"/>
  <c r="AO6" i="54" s="1"/>
  <c r="AN10" i="54"/>
  <c r="AO10" i="54" s="1"/>
  <c r="AN81" i="54"/>
  <c r="AO81" i="54" s="1"/>
  <c r="AN82" i="54"/>
  <c r="AO82" i="54" s="1"/>
  <c r="AN43" i="54"/>
  <c r="AO43" i="54" s="1"/>
  <c r="AN11" i="54"/>
  <c r="AO11" i="54" s="1"/>
  <c r="AN38" i="54"/>
  <c r="AO38" i="54" s="1"/>
  <c r="AN93" i="54"/>
  <c r="AO93" i="54" s="1"/>
  <c r="AN55" i="54"/>
  <c r="AO55" i="54" s="1"/>
  <c r="AN39" i="54"/>
  <c r="AO39" i="54" s="1"/>
  <c r="AN70" i="54"/>
  <c r="AO70" i="54" s="1"/>
  <c r="AN13" i="54"/>
  <c r="AO13" i="54" s="1"/>
  <c r="AN89" i="54"/>
  <c r="AO89" i="54" s="1"/>
  <c r="AN95" i="54"/>
  <c r="AO95" i="54" s="1"/>
  <c r="AN14" i="54"/>
  <c r="AO14" i="54" s="1"/>
  <c r="AN90" i="54"/>
  <c r="AO90" i="54" s="1"/>
  <c r="AN71" i="54"/>
  <c r="AO71" i="54" s="1"/>
  <c r="AN72" i="54"/>
  <c r="AO72" i="54" s="1"/>
  <c r="AN56" i="54"/>
  <c r="AO56" i="54" s="1"/>
  <c r="AN57" i="54"/>
  <c r="AO57" i="54" s="1"/>
  <c r="AN83" i="54"/>
  <c r="AO83" i="54" s="1"/>
  <c r="AN26" i="54"/>
  <c r="AO26" i="54" s="1"/>
  <c r="AN40" i="54"/>
  <c r="AO40" i="54" s="1"/>
  <c r="AN41" i="54"/>
  <c r="AO41" i="54" s="1"/>
  <c r="AN73" i="54"/>
  <c r="AO73" i="54" s="1"/>
  <c r="AN84" i="54"/>
  <c r="AO84" i="54" s="1"/>
  <c r="AN85" i="54"/>
  <c r="AO85" i="54" s="1"/>
  <c r="AN74" i="54"/>
  <c r="AO74" i="54" s="1"/>
  <c r="AN42" i="54"/>
  <c r="AO42" i="54" s="1"/>
  <c r="AN58" i="54"/>
  <c r="AO58" i="54" s="1"/>
  <c r="AN91" i="54"/>
  <c r="AO91" i="54" s="1"/>
  <c r="AN27" i="54"/>
  <c r="AO27" i="54" s="1"/>
  <c r="AN75" i="54"/>
  <c r="AO75" i="54" s="1"/>
  <c r="AN44" i="54"/>
  <c r="AO44" i="54" s="1"/>
  <c r="AN15" i="54"/>
  <c r="AO15" i="54" s="1"/>
  <c r="AN59" i="54"/>
  <c r="AO59" i="54" s="1"/>
  <c r="AN45" i="54"/>
  <c r="AO45" i="54" s="1"/>
  <c r="AN46" i="54"/>
  <c r="AO46" i="54" s="1"/>
  <c r="AN28" i="54"/>
  <c r="AO28" i="54" s="1"/>
  <c r="AN94" i="54"/>
  <c r="AO94" i="54" s="1"/>
  <c r="AN16" i="54"/>
  <c r="AO16" i="54" s="1"/>
  <c r="AN60" i="54"/>
  <c r="AO60" i="54" s="1"/>
  <c r="AN32" i="54"/>
  <c r="AO32" i="54" s="1"/>
  <c r="AN61" i="54"/>
  <c r="AO61" i="54" s="1"/>
  <c r="AN47" i="54"/>
  <c r="AO47" i="54" s="1"/>
  <c r="AN86" i="54"/>
  <c r="AO86" i="54" s="1"/>
  <c r="AN92" i="54"/>
  <c r="AO92" i="54" s="1"/>
  <c r="AN87" i="54"/>
  <c r="AO87" i="54" s="1"/>
  <c r="AN76" i="54"/>
  <c r="AO76" i="54" s="1"/>
  <c r="AN19" i="54"/>
  <c r="AO19" i="54" s="1"/>
  <c r="AN17" i="54"/>
  <c r="AO17" i="54" s="1"/>
  <c r="AN62" i="54"/>
  <c r="AO62" i="54" s="1"/>
  <c r="AN33" i="54"/>
  <c r="AO33" i="54" s="1"/>
  <c r="AN63" i="54"/>
  <c r="AO63" i="54" s="1"/>
  <c r="AN88" i="54"/>
  <c r="AO88" i="54" s="1"/>
  <c r="AN77" i="54"/>
  <c r="AO77" i="54" s="1"/>
  <c r="AN68" i="54"/>
  <c r="AO68" i="54" s="1"/>
  <c r="AN64" i="54"/>
  <c r="AO64" i="54" s="1"/>
  <c r="AN54" i="54"/>
  <c r="AO54" i="54" s="1"/>
  <c r="AN65" i="54"/>
  <c r="AO65" i="54" s="1"/>
  <c r="AN34" i="54"/>
  <c r="AO34" i="54" s="1"/>
  <c r="AN48" i="54"/>
  <c r="AO48" i="54" s="1"/>
  <c r="AN29" i="54"/>
  <c r="AO29" i="54" s="1"/>
  <c r="AN30" i="54"/>
  <c r="AO30" i="54" s="1"/>
  <c r="AN50" i="54"/>
  <c r="AO50" i="54" s="1"/>
  <c r="AN37" i="54"/>
  <c r="AO37" i="54" s="1"/>
  <c r="AN31" i="54"/>
  <c r="AO31" i="54" s="1"/>
  <c r="AN20" i="54"/>
  <c r="AO20" i="54" s="1"/>
  <c r="AN66" i="54"/>
  <c r="AO66" i="54" s="1"/>
  <c r="AN51" i="54"/>
  <c r="AO51" i="54" s="1"/>
  <c r="AN69" i="54"/>
  <c r="AO69" i="54" s="1"/>
  <c r="AN7" i="54"/>
  <c r="AO7" i="54" s="1"/>
  <c r="AN80" i="54"/>
  <c r="AO80" i="54" s="1"/>
  <c r="AN12" i="54"/>
  <c r="AO12" i="54" s="1"/>
  <c r="AK12" i="54"/>
  <c r="AL12" i="54" s="1"/>
  <c r="AH21" i="54"/>
  <c r="AI21" i="54" s="1"/>
  <c r="AH8" i="54"/>
  <c r="AI8" i="54" s="1"/>
  <c r="AH52" i="54"/>
  <c r="AI52" i="54" s="1"/>
  <c r="AH22" i="54"/>
  <c r="AI22" i="54" s="1"/>
  <c r="AH5" i="54"/>
  <c r="AI5" i="54" s="1"/>
  <c r="AH78" i="54"/>
  <c r="AI78" i="54" s="1"/>
  <c r="AH23" i="54"/>
  <c r="AI23" i="54" s="1"/>
  <c r="AH79" i="54"/>
  <c r="AI79" i="54" s="1"/>
  <c r="AH9" i="54"/>
  <c r="AI9" i="54" s="1"/>
  <c r="AH49" i="54"/>
  <c r="AI49" i="54" s="1"/>
  <c r="AH53" i="54"/>
  <c r="AI53" i="54" s="1"/>
  <c r="AH18" i="54"/>
  <c r="AI18" i="54" s="1"/>
  <c r="AH67" i="54"/>
  <c r="AI67" i="54" s="1"/>
  <c r="AH35" i="54"/>
  <c r="AI35" i="54" s="1"/>
  <c r="AH25" i="54"/>
  <c r="AI25" i="54" s="1"/>
  <c r="AH24" i="54"/>
  <c r="AI24" i="54" s="1"/>
  <c r="AH36" i="54"/>
  <c r="AI36" i="54" s="1"/>
  <c r="AH6" i="54"/>
  <c r="AI6" i="54" s="1"/>
  <c r="AH10" i="54"/>
  <c r="AI10" i="54" s="1"/>
  <c r="AH81" i="54"/>
  <c r="AI81" i="54" s="1"/>
  <c r="AH82" i="54"/>
  <c r="AI82" i="54" s="1"/>
  <c r="AH43" i="54"/>
  <c r="AI43" i="54" s="1"/>
  <c r="AH11" i="54"/>
  <c r="AI11" i="54" s="1"/>
  <c r="AH38" i="54"/>
  <c r="AI38" i="54" s="1"/>
  <c r="AH93" i="54"/>
  <c r="AI93" i="54" s="1"/>
  <c r="AH55" i="54"/>
  <c r="AI55" i="54" s="1"/>
  <c r="AH39" i="54"/>
  <c r="AI39" i="54" s="1"/>
  <c r="AH70" i="54"/>
  <c r="AI70" i="54" s="1"/>
  <c r="AH13" i="54"/>
  <c r="AI13" i="54" s="1"/>
  <c r="AH89" i="54"/>
  <c r="AI89" i="54" s="1"/>
  <c r="AH95" i="54"/>
  <c r="AI95" i="54" s="1"/>
  <c r="AH14" i="54"/>
  <c r="AI14" i="54" s="1"/>
  <c r="AH90" i="54"/>
  <c r="AI90" i="54" s="1"/>
  <c r="AH71" i="54"/>
  <c r="AI71" i="54" s="1"/>
  <c r="AH72" i="54"/>
  <c r="AI72" i="54" s="1"/>
  <c r="AH56" i="54"/>
  <c r="AI56" i="54" s="1"/>
  <c r="AH57" i="54"/>
  <c r="AI57" i="54" s="1"/>
  <c r="AH83" i="54"/>
  <c r="AI83" i="54" s="1"/>
  <c r="AH26" i="54"/>
  <c r="AI26" i="54" s="1"/>
  <c r="AH40" i="54"/>
  <c r="AI40" i="54" s="1"/>
  <c r="AH41" i="54"/>
  <c r="AI41" i="54" s="1"/>
  <c r="AH73" i="54"/>
  <c r="AI73" i="54" s="1"/>
  <c r="AH84" i="54"/>
  <c r="AI84" i="54" s="1"/>
  <c r="AH85" i="54"/>
  <c r="AI85" i="54" s="1"/>
  <c r="AH74" i="54"/>
  <c r="AI74" i="54" s="1"/>
  <c r="AH42" i="54"/>
  <c r="AI42" i="54" s="1"/>
  <c r="AH58" i="54"/>
  <c r="AI58" i="54" s="1"/>
  <c r="AH91" i="54"/>
  <c r="AI91" i="54" s="1"/>
  <c r="AH27" i="54"/>
  <c r="AI27" i="54" s="1"/>
  <c r="AH75" i="54"/>
  <c r="AI75" i="54" s="1"/>
  <c r="AH44" i="54"/>
  <c r="AI44" i="54" s="1"/>
  <c r="AH15" i="54"/>
  <c r="AI15" i="54" s="1"/>
  <c r="AH59" i="54"/>
  <c r="AI59" i="54" s="1"/>
  <c r="AH45" i="54"/>
  <c r="AI45" i="54" s="1"/>
  <c r="AH46" i="54"/>
  <c r="AI46" i="54" s="1"/>
  <c r="AH28" i="54"/>
  <c r="AI28" i="54" s="1"/>
  <c r="AH94" i="54"/>
  <c r="AI94" i="54" s="1"/>
  <c r="AH16" i="54"/>
  <c r="AI16" i="54" s="1"/>
  <c r="AH60" i="54"/>
  <c r="AI60" i="54" s="1"/>
  <c r="AH32" i="54"/>
  <c r="AI32" i="54" s="1"/>
  <c r="AH61" i="54"/>
  <c r="AI61" i="54" s="1"/>
  <c r="AH47" i="54"/>
  <c r="AI47" i="54" s="1"/>
  <c r="AH86" i="54"/>
  <c r="AI86" i="54" s="1"/>
  <c r="AH92" i="54"/>
  <c r="AI92" i="54" s="1"/>
  <c r="AH87" i="54"/>
  <c r="AI87" i="54" s="1"/>
  <c r="AH76" i="54"/>
  <c r="AI76" i="54" s="1"/>
  <c r="AH19" i="54"/>
  <c r="AI19" i="54" s="1"/>
  <c r="AH17" i="54"/>
  <c r="AI17" i="54" s="1"/>
  <c r="AH62" i="54"/>
  <c r="AI62" i="54" s="1"/>
  <c r="AH33" i="54"/>
  <c r="AI33" i="54" s="1"/>
  <c r="AH63" i="54"/>
  <c r="AI63" i="54" s="1"/>
  <c r="AH88" i="54"/>
  <c r="AI88" i="54" s="1"/>
  <c r="AH77" i="54"/>
  <c r="AI77" i="54" s="1"/>
  <c r="AH68" i="54"/>
  <c r="AI68" i="54" s="1"/>
  <c r="AH64" i="54"/>
  <c r="AI64" i="54" s="1"/>
  <c r="AH54" i="54"/>
  <c r="AI54" i="54" s="1"/>
  <c r="AH65" i="54"/>
  <c r="AI65" i="54" s="1"/>
  <c r="AH34" i="54"/>
  <c r="AI34" i="54" s="1"/>
  <c r="AH48" i="54"/>
  <c r="AI48" i="54" s="1"/>
  <c r="AH29" i="54"/>
  <c r="AI29" i="54" s="1"/>
  <c r="AH30" i="54"/>
  <c r="AI30" i="54" s="1"/>
  <c r="AH50" i="54"/>
  <c r="AI50" i="54" s="1"/>
  <c r="AH37" i="54"/>
  <c r="AI37" i="54" s="1"/>
  <c r="AH31" i="54"/>
  <c r="AI31" i="54" s="1"/>
  <c r="AH20" i="54"/>
  <c r="AI20" i="54" s="1"/>
  <c r="AH66" i="54"/>
  <c r="AI66" i="54" s="1"/>
  <c r="AH51" i="54"/>
  <c r="AI51" i="54" s="1"/>
  <c r="AH69" i="54"/>
  <c r="AI69" i="54" s="1"/>
  <c r="AH7" i="54"/>
  <c r="AI7" i="54" s="1"/>
  <c r="AH80" i="54"/>
  <c r="AI80" i="54" s="1"/>
  <c r="AH12" i="54"/>
  <c r="AI12" i="54" s="1"/>
  <c r="AE12" i="54"/>
  <c r="AC12" i="54"/>
  <c r="P12" i="54"/>
  <c r="N12" i="54"/>
  <c r="K12" i="54"/>
  <c r="H12" i="54"/>
  <c r="AP80" i="54" l="1"/>
  <c r="AP69" i="54"/>
  <c r="AP66" i="54"/>
  <c r="AP31" i="54"/>
  <c r="AP50" i="54"/>
  <c r="AP29" i="54"/>
  <c r="AP34" i="54"/>
  <c r="AP54" i="54"/>
  <c r="AP68" i="54"/>
  <c r="AP88" i="54"/>
  <c r="AP33" i="54"/>
  <c r="AP17" i="54"/>
  <c r="AP76" i="54"/>
  <c r="AP92" i="54"/>
  <c r="AP47" i="54"/>
  <c r="AP32" i="54"/>
  <c r="AP16" i="54"/>
  <c r="AP28" i="54"/>
  <c r="AP45" i="54"/>
  <c r="AP15" i="54"/>
  <c r="AP75" i="54"/>
  <c r="AP91" i="54"/>
  <c r="AP42" i="54"/>
  <c r="AP85" i="54"/>
  <c r="AP73" i="54"/>
  <c r="AP40" i="54"/>
  <c r="AP83" i="54"/>
  <c r="AP56" i="54"/>
  <c r="AP71" i="54"/>
  <c r="AP14" i="54"/>
  <c r="AP89" i="54"/>
  <c r="AP70" i="54"/>
  <c r="AP55" i="54"/>
  <c r="AP38" i="54"/>
  <c r="AP43" i="54"/>
  <c r="AP81" i="54"/>
  <c r="AP6" i="54"/>
  <c r="AP24" i="54"/>
  <c r="AP35" i="54"/>
  <c r="AP18" i="54"/>
  <c r="AP49" i="54"/>
  <c r="AP79" i="54"/>
  <c r="AP78" i="54"/>
  <c r="AP22" i="54"/>
  <c r="AP8" i="54"/>
  <c r="AF12" i="54"/>
  <c r="AF80" i="54"/>
  <c r="AF69" i="54"/>
  <c r="AF66" i="54"/>
  <c r="AF31" i="54"/>
  <c r="AF50" i="54"/>
  <c r="AF29" i="54"/>
  <c r="AF34" i="54"/>
  <c r="AF54" i="54"/>
  <c r="AF68" i="54"/>
  <c r="AF88" i="54"/>
  <c r="AF33" i="54"/>
  <c r="AF17" i="54"/>
  <c r="AF76" i="54"/>
  <c r="AF92" i="54"/>
  <c r="AF47" i="54"/>
  <c r="AF32" i="54"/>
  <c r="AF16" i="54"/>
  <c r="AF28" i="54"/>
  <c r="AF45" i="54"/>
  <c r="AF15" i="54"/>
  <c r="AF75" i="54"/>
  <c r="AF91" i="54"/>
  <c r="AF42" i="54"/>
  <c r="AF85" i="54"/>
  <c r="AF73" i="54"/>
  <c r="AF40" i="54"/>
  <c r="AF83" i="54"/>
  <c r="AF56" i="54"/>
  <c r="AF71" i="54"/>
  <c r="AF14" i="54"/>
  <c r="AF89" i="54"/>
  <c r="AF70" i="54"/>
  <c r="AF55" i="54"/>
  <c r="AF38" i="54"/>
  <c r="AF43" i="54"/>
  <c r="AF81" i="54"/>
  <c r="AF6" i="54"/>
  <c r="AF24" i="54"/>
  <c r="AF35" i="54"/>
  <c r="AF18" i="54"/>
  <c r="AF49" i="54"/>
  <c r="AF79" i="54"/>
  <c r="AF78" i="54"/>
  <c r="AF22" i="54"/>
  <c r="AF8" i="54"/>
  <c r="AF7" i="54"/>
  <c r="AF51" i="54"/>
  <c r="AF20" i="54"/>
  <c r="AF37" i="54"/>
  <c r="AF30" i="54"/>
  <c r="AF48" i="54"/>
  <c r="AF65" i="54"/>
  <c r="AF64" i="54"/>
  <c r="AF77" i="54"/>
  <c r="AF63" i="54"/>
  <c r="AF62" i="54"/>
  <c r="AF19" i="54"/>
  <c r="AF87" i="54"/>
  <c r="AF86" i="54"/>
  <c r="AF61" i="54"/>
  <c r="AF60" i="54"/>
  <c r="AF94" i="54"/>
  <c r="AF46" i="54"/>
  <c r="AF59" i="54"/>
  <c r="AF44" i="54"/>
  <c r="AF27" i="54"/>
  <c r="AF58" i="54"/>
  <c r="AF74" i="54"/>
  <c r="AF84" i="54"/>
  <c r="AF41" i="54"/>
  <c r="AF26" i="54"/>
  <c r="AF57" i="54"/>
  <c r="AF72" i="54"/>
  <c r="AF90" i="54"/>
  <c r="AF95" i="54"/>
  <c r="AF13" i="54"/>
  <c r="AF39" i="54"/>
  <c r="AF93" i="54"/>
  <c r="AF11" i="54"/>
  <c r="AF82" i="54"/>
  <c r="AF10" i="54"/>
  <c r="AF36" i="54"/>
  <c r="AF25" i="54"/>
  <c r="AF67" i="54"/>
  <c r="AF53" i="54"/>
  <c r="AF9" i="54"/>
  <c r="AF23" i="54"/>
  <c r="AF5" i="54"/>
  <c r="AF52" i="54"/>
  <c r="AF21" i="54"/>
  <c r="U12" i="54"/>
  <c r="AP7" i="54"/>
  <c r="AP20" i="54"/>
  <c r="AP30" i="54"/>
  <c r="AP51" i="54"/>
  <c r="AP37" i="54"/>
  <c r="AP12" i="54"/>
  <c r="AP48" i="54"/>
  <c r="AP65" i="54"/>
  <c r="AP64" i="54"/>
  <c r="AP77" i="54"/>
  <c r="AP63" i="54"/>
  <c r="AP62" i="54"/>
  <c r="AP19" i="54"/>
  <c r="AP87" i="54"/>
  <c r="AP86" i="54"/>
  <c r="AP61" i="54"/>
  <c r="AP60" i="54"/>
  <c r="AP94" i="54"/>
  <c r="AP46" i="54"/>
  <c r="AP59" i="54"/>
  <c r="AP44" i="54"/>
  <c r="AP27" i="54"/>
  <c r="AP58" i="54"/>
  <c r="AP74" i="54"/>
  <c r="AP84" i="54"/>
  <c r="AP41" i="54"/>
  <c r="AP26" i="54"/>
  <c r="AP57" i="54"/>
  <c r="AP72" i="54"/>
  <c r="AP90" i="54"/>
  <c r="AP95" i="54"/>
  <c r="AP13" i="54"/>
  <c r="AP39" i="54"/>
  <c r="AP93" i="54"/>
  <c r="AP11" i="54"/>
  <c r="AP82" i="54"/>
  <c r="AP10" i="54"/>
  <c r="AP36" i="54"/>
  <c r="AP25" i="54"/>
  <c r="AP67" i="54"/>
  <c r="AP53" i="54"/>
  <c r="AP9" i="54"/>
  <c r="AP23" i="54"/>
  <c r="AP5" i="54"/>
  <c r="AP52" i="54"/>
  <c r="AP21" i="54"/>
  <c r="AU8" i="54" l="1"/>
  <c r="AV8" i="54" s="1"/>
  <c r="AU49" i="54"/>
  <c r="AV49" i="54" s="1"/>
  <c r="AU6" i="54"/>
  <c r="AV6" i="54" s="1"/>
  <c r="AU55" i="54"/>
  <c r="AV55" i="54" s="1"/>
  <c r="AU71" i="54"/>
  <c r="AV71" i="54" s="1"/>
  <c r="AU73" i="54"/>
  <c r="AV73" i="54" s="1"/>
  <c r="AU75" i="54"/>
  <c r="AV75" i="54" s="1"/>
  <c r="AU16" i="54"/>
  <c r="AV16" i="54" s="1"/>
  <c r="AU76" i="54"/>
  <c r="AV76" i="54" s="1"/>
  <c r="AU68" i="54"/>
  <c r="AV68" i="54" s="1"/>
  <c r="AU50" i="54"/>
  <c r="AV50" i="54" s="1"/>
  <c r="AU80" i="54"/>
  <c r="AV80" i="54" s="1"/>
  <c r="AU22" i="54"/>
  <c r="AV22" i="54" s="1"/>
  <c r="AU18" i="54"/>
  <c r="AV18" i="54" s="1"/>
  <c r="AU81" i="54"/>
  <c r="AV81" i="54" s="1"/>
  <c r="AU70" i="54"/>
  <c r="AV70" i="54" s="1"/>
  <c r="AU56" i="54"/>
  <c r="AV56" i="54" s="1"/>
  <c r="AU85" i="54"/>
  <c r="AV85" i="54" s="1"/>
  <c r="AU15" i="54"/>
  <c r="AV15" i="54" s="1"/>
  <c r="AU32" i="54"/>
  <c r="AV32" i="54" s="1"/>
  <c r="AU17" i="54"/>
  <c r="AV17" i="54" s="1"/>
  <c r="AU54" i="54"/>
  <c r="AV54" i="54" s="1"/>
  <c r="AU31" i="54"/>
  <c r="AV31" i="54" s="1"/>
  <c r="AU79" i="54"/>
  <c r="AV79" i="54" s="1"/>
  <c r="AU24" i="54"/>
  <c r="AV24" i="54" s="1"/>
  <c r="AU38" i="54"/>
  <c r="AV38" i="54" s="1"/>
  <c r="AU14" i="54"/>
  <c r="AV14" i="54" s="1"/>
  <c r="AU40" i="54"/>
  <c r="AV40" i="54" s="1"/>
  <c r="AU91" i="54"/>
  <c r="AV91" i="54" s="1"/>
  <c r="AU28" i="54"/>
  <c r="AV28" i="54" s="1"/>
  <c r="AU92" i="54"/>
  <c r="AV92" i="54" s="1"/>
  <c r="AU88" i="54"/>
  <c r="AV88" i="54" s="1"/>
  <c r="AU29" i="54"/>
  <c r="AV29" i="54" s="1"/>
  <c r="AU69" i="54"/>
  <c r="AV69" i="54" s="1"/>
  <c r="AU78" i="54"/>
  <c r="AV78" i="54" s="1"/>
  <c r="AU35" i="54"/>
  <c r="AV35" i="54" s="1"/>
  <c r="AU43" i="54"/>
  <c r="AV43" i="54" s="1"/>
  <c r="AU89" i="54"/>
  <c r="AV89" i="54" s="1"/>
  <c r="AU83" i="54"/>
  <c r="AV83" i="54" s="1"/>
  <c r="AU42" i="54"/>
  <c r="AV42" i="54" s="1"/>
  <c r="AU45" i="54"/>
  <c r="AV45" i="54" s="1"/>
  <c r="AU47" i="54"/>
  <c r="AV47" i="54" s="1"/>
  <c r="AU33" i="54"/>
  <c r="AV33" i="54" s="1"/>
  <c r="AU34" i="54"/>
  <c r="AV34" i="54" s="1"/>
  <c r="AU66" i="54"/>
  <c r="AV66" i="54" s="1"/>
  <c r="AU52" i="54"/>
  <c r="AV52" i="54" s="1"/>
  <c r="AU23" i="54"/>
  <c r="AV23" i="54" s="1"/>
  <c r="AU53" i="54"/>
  <c r="AV53" i="54" s="1"/>
  <c r="AU25" i="54"/>
  <c r="AV25" i="54" s="1"/>
  <c r="AU10" i="54"/>
  <c r="AV10" i="54" s="1"/>
  <c r="AU11" i="54"/>
  <c r="AV11" i="54" s="1"/>
  <c r="AU39" i="54"/>
  <c r="AV39" i="54" s="1"/>
  <c r="AU95" i="54"/>
  <c r="AV95" i="54" s="1"/>
  <c r="AU72" i="54"/>
  <c r="AV72" i="54" s="1"/>
  <c r="AU26" i="54"/>
  <c r="AV26" i="54" s="1"/>
  <c r="AU84" i="54"/>
  <c r="AV84" i="54" s="1"/>
  <c r="AU58" i="54"/>
  <c r="AV58" i="54" s="1"/>
  <c r="AU44" i="54"/>
  <c r="AV44" i="54" s="1"/>
  <c r="AU46" i="54"/>
  <c r="AV46" i="54" s="1"/>
  <c r="AU60" i="54"/>
  <c r="AV60" i="54" s="1"/>
  <c r="AU86" i="54"/>
  <c r="AV86" i="54" s="1"/>
  <c r="AU19" i="54"/>
  <c r="AV19" i="54" s="1"/>
  <c r="AU63" i="54"/>
  <c r="AV63" i="54" s="1"/>
  <c r="AU64" i="54"/>
  <c r="AV64" i="54" s="1"/>
  <c r="AU48" i="54"/>
  <c r="AV48" i="54" s="1"/>
  <c r="AU37" i="54"/>
  <c r="AV37" i="54" s="1"/>
  <c r="AU12" i="54"/>
  <c r="AV12" i="54" s="1"/>
  <c r="AU51" i="54"/>
  <c r="AV51" i="54" s="1"/>
  <c r="AU21" i="54"/>
  <c r="AV21" i="54" s="1"/>
  <c r="AU5" i="54"/>
  <c r="AV5" i="54" s="1"/>
  <c r="AU9" i="54"/>
  <c r="AV9" i="54" s="1"/>
  <c r="AU67" i="54"/>
  <c r="AV67" i="54" s="1"/>
  <c r="AU36" i="54"/>
  <c r="AV36" i="54" s="1"/>
  <c r="AU82" i="54"/>
  <c r="AV82" i="54" s="1"/>
  <c r="AU93" i="54"/>
  <c r="AV93" i="54" s="1"/>
  <c r="AU13" i="54"/>
  <c r="AV13" i="54" s="1"/>
  <c r="AU90" i="54"/>
  <c r="AV90" i="54" s="1"/>
  <c r="AU57" i="54"/>
  <c r="AV57" i="54" s="1"/>
  <c r="AU41" i="54"/>
  <c r="AV41" i="54" s="1"/>
  <c r="AU74" i="54"/>
  <c r="AV74" i="54" s="1"/>
  <c r="AU27" i="54"/>
  <c r="AV27" i="54" s="1"/>
  <c r="AU59" i="54"/>
  <c r="AV59" i="54" s="1"/>
  <c r="AU94" i="54"/>
  <c r="AV94" i="54" s="1"/>
  <c r="AU61" i="54"/>
  <c r="AV61" i="54" s="1"/>
  <c r="AU87" i="54"/>
  <c r="AV87" i="54" s="1"/>
  <c r="AU62" i="54"/>
  <c r="AV62" i="54" s="1"/>
  <c r="AU77" i="54"/>
  <c r="AV77" i="54" s="1"/>
  <c r="AU65" i="54"/>
  <c r="AV65" i="54" s="1"/>
  <c r="AU30" i="54"/>
  <c r="AV30" i="54" s="1"/>
  <c r="AU20" i="54"/>
  <c r="AV20" i="54" s="1"/>
  <c r="AU7" i="54"/>
  <c r="AV7" i="54" s="1"/>
  <c r="A5" i="54"/>
  <c r="A6" i="54" s="1"/>
  <c r="A7" i="54" s="1"/>
  <c r="A9" i="54"/>
  <c r="A10" i="54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</calcChain>
</file>

<file path=xl/sharedStrings.xml><?xml version="1.0" encoding="utf-8"?>
<sst xmlns="http://schemas.openxmlformats.org/spreadsheetml/2006/main" count="331" uniqueCount="228">
  <si>
    <t>% учеников, у которых введен хотя бы один родитель</t>
  </si>
  <si>
    <t>Кол-во КТП</t>
  </si>
  <si>
    <t>Кол-во уроков в недельном расписании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</si>
  <si>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</si>
  <si>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</si>
  <si>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</si>
  <si>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</si>
  <si>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</si>
  <si>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</si>
  <si>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</si>
  <si>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</si>
  <si>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</si>
  <si>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</si>
  <si>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</si>
  <si>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</si>
  <si>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</si>
  <si>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</si>
  <si>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</si>
  <si>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</si>
  <si>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</si>
  <si>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</si>
  <si>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</si>
  <si>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</si>
  <si>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</si>
  <si>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</si>
  <si>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</si>
  <si>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</si>
  <si>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</si>
  <si>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</si>
  <si>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</si>
  <si>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</si>
  <si>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</si>
  <si>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</si>
  <si>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</si>
  <si>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</si>
  <si>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</si>
  <si>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</si>
  <si>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</si>
  <si>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</si>
  <si>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</si>
  <si>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</si>
  <si>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</si>
  <si>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</si>
  <si>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</si>
  <si>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</si>
  <si>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</si>
  <si>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</si>
  <si>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</si>
  <si>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</si>
  <si>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</si>
  <si>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</si>
  <si>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</si>
  <si>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</si>
  <si>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</si>
  <si>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</si>
  <si>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</si>
  <si>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</si>
  <si>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</si>
  <si>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</si>
  <si>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</si>
  <si>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</si>
  <si>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</si>
  <si>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</si>
  <si>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</si>
  <si>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</si>
  <si>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</si>
  <si>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</si>
  <si>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</si>
  <si>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</si>
  <si>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</si>
  <si>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</si>
  <si>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</si>
  <si>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</si>
  <si>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</si>
  <si>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</si>
  <si>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</si>
  <si>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</si>
  <si>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</si>
  <si>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</si>
  <si>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</si>
  <si>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</si>
  <si>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</si>
  <si>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</si>
  <si>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</si>
  <si>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</si>
  <si>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</si>
  <si>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</si>
  <si>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</si>
  <si>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</si>
  <si>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</si>
  <si>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</si>
  <si>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</si>
  <si>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</si>
  <si>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</si>
  <si>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</si>
  <si>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</si>
  <si>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</si>
  <si>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</si>
  <si>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</si>
  <si>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</si>
  <si>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</si>
  <si>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</si>
  <si>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</si>
  <si>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</si>
  <si>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</si>
  <si>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</si>
  <si>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</si>
  <si>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</si>
  <si>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</si>
  <si>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</si>
  <si>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</si>
  <si>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</si>
  <si>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</si>
  <si>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</si>
  <si>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</si>
  <si>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</si>
  <si>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</si>
  <si>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</si>
  <si>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</si>
  <si>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</si>
  <si>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</si>
  <si>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</si>
  <si>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</si>
  <si>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</si>
  <si>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</si>
  <si>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Начальная школа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</si>
  <si>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</si>
  <si>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</si>
  <si>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</si>
  <si>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</si>
  <si>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</si>
  <si>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</si>
  <si>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</si>
  <si>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</si>
  <si>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</si>
  <si>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</si>
  <si>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</si>
  <si>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</si>
  <si>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</si>
  <si>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</si>
  <si>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</si>
  <si>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</si>
  <si>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</si>
  <si>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</si>
  <si>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</si>
  <si>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</si>
  <si>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</si>
  <si>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</si>
  <si>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</si>
  <si>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</si>
  <si>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</si>
  <si>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</si>
  <si>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</si>
  <si>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</si>
  <si>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</si>
  <si>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</si>
  <si>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</si>
  <si>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</si>
  <si>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</si>
  <si>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</si>
  <si>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</si>
  <si>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</si>
  <si>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</si>
  <si>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</si>
  <si>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</si>
  <si>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</si>
  <si>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</si>
  <si>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</si>
  <si>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</si>
  <si>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</si>
  <si>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</si>
  <si>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</si>
  <si>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</si>
  <si>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</si>
  <si>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</si>
  <si>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</si>
  <si>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</si>
  <si>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</si>
  <si>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</si>
  <si>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</si>
  <si>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</si>
  <si>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</si>
  <si>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</si>
  <si>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</si>
  <si>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</si>
  <si>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</si>
  <si>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</si>
  <si>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</si>
  <si>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</si>
  <si>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</si>
  <si>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</si>
  <si>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</si>
  <si>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</si>
  <si>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</si>
  <si>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</si>
  <si>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</si>
  <si>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</si>
  <si>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</si>
  <si>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</si>
  <si>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</si>
  <si>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</si>
  <si>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</si>
  <si>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</si>
  <si>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</si>
  <si>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</si>
  <si>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</si>
  <si>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</si>
  <si>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</si>
  <si>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</si>
  <si>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</si>
  <si>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</si>
  <si>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</si>
  <si>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</si>
  <si>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</si>
  <si>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</si>
  <si>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</si>
  <si>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</si>
  <si>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</si>
  <si>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</si>
  <si>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</si>
  <si>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Таблица мониторинга электронных журналов и дневников за период с 6 ноября по 6 декабря 2018/2019 учебного года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</si>
  <si>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</si>
  <si>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</si>
  <si>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</si>
  <si>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</si>
  <si>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</si>
  <si>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ОБЩАЯ СУММА БАЛЛОВ (макс 21 балл)</t>
  </si>
  <si>
    <t>по состоянию на 10 декабря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</si>
</sst>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</fonts>
  <fills count="6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63">
    <xf numFmtId="0" fontId="0" fillId="0" borderId="0"/>
    <xf numFmtId="0" fontId="17" fillId="2" borderId="0" applyNumberFormat="0" applyBorder="0" applyAlignment="0" applyProtection="0"/>
    <xf numFmtId="0" fontId="18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10" applyNumberFormat="0" applyAlignment="0" applyProtection="0"/>
    <xf numFmtId="0" fontId="22" fillId="26" borderId="10" applyNumberFormat="0" applyAlignment="0" applyProtection="0"/>
    <xf numFmtId="0" fontId="23" fillId="27" borderId="11" applyNumberFormat="0" applyAlignment="0" applyProtection="0"/>
    <xf numFmtId="0" fontId="24" fillId="27" borderId="11" applyNumberFormat="0" applyAlignment="0" applyProtection="0"/>
    <xf numFmtId="0" fontId="25" fillId="27" borderId="10" applyNumberFormat="0" applyAlignment="0" applyProtection="0"/>
    <xf numFmtId="0" fontId="26" fillId="27" borderId="10" applyNumberFormat="0" applyAlignment="0" applyProtection="0"/>
    <xf numFmtId="0" fontId="27" fillId="0" borderId="12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15" applyNumberFormat="0" applyFill="0" applyAlignment="0" applyProtection="0"/>
    <xf numFmtId="0" fontId="35" fillId="28" borderId="16" applyNumberFormat="0" applyAlignment="0" applyProtection="0"/>
    <xf numFmtId="0" fontId="36" fillId="28" borderId="16" applyNumberFormat="0" applyAlignment="0" applyProtection="0"/>
    <xf numFmtId="0" fontId="37" fillId="0" borderId="0" applyNumberFormat="0" applyFill="0" applyBorder="0" applyAlignment="0" applyProtection="0"/>
    <xf numFmtId="0" fontId="38" fillId="29" borderId="0" applyNumberFormat="0" applyBorder="0" applyAlignment="0" applyProtection="0"/>
    <xf numFmtId="0" fontId="39" fillId="29" borderId="0" applyNumberFormat="0" applyBorder="0" applyAlignment="0" applyProtection="0"/>
    <xf numFmtId="0" fontId="17" fillId="0" borderId="0"/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7" fillId="0" borderId="0"/>
    <xf numFmtId="0" fontId="18" fillId="0" borderId="0"/>
    <xf numFmtId="0" fontId="10" fillId="0" borderId="0"/>
    <xf numFmtId="0" fontId="14" fillId="0" borderId="0"/>
    <xf numFmtId="0" fontId="15" fillId="0" borderId="0"/>
    <xf numFmtId="0" fontId="40" fillId="30" borderId="0" applyNumberFormat="0" applyBorder="0" applyAlignment="0" applyProtection="0"/>
    <xf numFmtId="0" fontId="41" fillId="30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7" fillId="31" borderId="17" applyNumberFormat="0" applyFont="0" applyAlignment="0" applyProtection="0"/>
    <xf numFmtId="0" fontId="18" fillId="31" borderId="17" applyNumberFormat="0" applyFont="0" applyAlignment="0" applyProtection="0"/>
    <xf numFmtId="0" fontId="44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32" borderId="0" applyNumberFormat="0" applyBorder="0" applyAlignment="0" applyProtection="0"/>
    <xf numFmtId="0" fontId="49" fillId="32" borderId="0" applyNumberFormat="0" applyBorder="0" applyAlignment="0" applyProtection="0"/>
    <xf numFmtId="0" fontId="9" fillId="0" borderId="0"/>
    <xf numFmtId="9" fontId="50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0" fillId="47" borderId="0" applyNumberFormat="0" applyBorder="0" applyAlignment="0" applyProtection="0"/>
    <xf numFmtId="0" fontId="77" fillId="51" borderId="0" applyNumberFormat="0" applyBorder="0" applyAlignment="0" applyProtection="0"/>
    <xf numFmtId="0" fontId="10" fillId="48" borderId="0" applyNumberFormat="0" applyBorder="0" applyAlignment="0" applyProtection="0"/>
    <xf numFmtId="0" fontId="10" fillId="50" borderId="0" applyNumberFormat="0" applyBorder="0" applyAlignment="0" applyProtection="0"/>
    <xf numFmtId="0" fontId="10" fillId="44" borderId="0" applyNumberFormat="0" applyBorder="0" applyAlignment="0" applyProtection="0"/>
    <xf numFmtId="0" fontId="10" fillId="51" borderId="0" applyNumberFormat="0" applyBorder="0" applyAlignment="0" applyProtection="0"/>
    <xf numFmtId="0" fontId="10" fillId="49" borderId="0" applyNumberFormat="0" applyBorder="0" applyAlignment="0" applyProtection="0"/>
    <xf numFmtId="0" fontId="10" fillId="46" borderId="0" applyNumberFormat="0" applyBorder="0" applyAlignment="0" applyProtection="0"/>
    <xf numFmtId="0" fontId="10" fillId="49" borderId="0" applyNumberFormat="0" applyBorder="0" applyAlignment="0" applyProtection="0"/>
    <xf numFmtId="0" fontId="77" fillId="50" borderId="0" applyNumberFormat="0" applyBorder="0" applyAlignment="0" applyProtection="0"/>
    <xf numFmtId="0" fontId="10" fillId="45" borderId="0" applyNumberFormat="0" applyBorder="0" applyAlignment="0" applyProtection="0"/>
    <xf numFmtId="0" fontId="14" fillId="0" borderId="0"/>
    <xf numFmtId="0" fontId="10" fillId="43" borderId="0" applyNumberFormat="0" applyBorder="0" applyAlignment="0" applyProtection="0"/>
    <xf numFmtId="0" fontId="4" fillId="31" borderId="17" applyNumberFormat="0" applyFont="0" applyAlignment="0" applyProtection="0"/>
    <xf numFmtId="0" fontId="10" fillId="46" borderId="0" applyNumberFormat="0" applyBorder="0" applyAlignment="0" applyProtection="0"/>
    <xf numFmtId="0" fontId="77" fillId="53" borderId="0" applyNumberFormat="0" applyBorder="0" applyAlignment="0" applyProtection="0"/>
    <xf numFmtId="0" fontId="77" fillId="60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84" fillId="0" borderId="29" applyNumberFormat="0" applyFill="0" applyAlignment="0" applyProtection="0"/>
    <xf numFmtId="0" fontId="77" fillId="55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88" fillId="44" borderId="0" applyNumberFormat="0" applyBorder="0" applyAlignment="0" applyProtection="0"/>
    <xf numFmtId="0" fontId="77" fillId="55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82" fillId="0" borderId="27" applyNumberFormat="0" applyFill="0" applyAlignment="0" applyProtection="0"/>
    <xf numFmtId="0" fontId="14" fillId="64" borderId="31" applyNumberFormat="0" applyFont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77" fillId="56" borderId="0" applyNumberFormat="0" applyBorder="0" applyAlignment="0" applyProtection="0"/>
    <xf numFmtId="0" fontId="10" fillId="52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87" fillId="63" borderId="0" applyNumberFormat="0" applyBorder="0" applyAlignment="0" applyProtection="0"/>
    <xf numFmtId="0" fontId="77" fillId="54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77" fillId="59" borderId="0" applyNumberFormat="0" applyBorder="0" applyAlignment="0" applyProtection="0"/>
    <xf numFmtId="0" fontId="77" fillId="57" borderId="0" applyNumberFormat="0" applyBorder="0" applyAlignment="0" applyProtection="0"/>
    <xf numFmtId="0" fontId="80" fillId="61" borderId="24" applyNumberFormat="0" applyAlignment="0" applyProtection="0"/>
    <xf numFmtId="0" fontId="89" fillId="0" borderId="0" applyNumberFormat="0" applyFill="0" applyBorder="0" applyAlignment="0" applyProtection="0"/>
    <xf numFmtId="0" fontId="81" fillId="0" borderId="26" applyNumberFormat="0" applyFill="0" applyAlignment="0" applyProtection="0"/>
    <xf numFmtId="0" fontId="83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7" fillId="54" borderId="0" applyNumberFormat="0" applyBorder="0" applyAlignment="0" applyProtection="0"/>
    <xf numFmtId="0" fontId="77" fillId="58" borderId="0" applyNumberFormat="0" applyBorder="0" applyAlignment="0" applyProtection="0"/>
    <xf numFmtId="0" fontId="90" fillId="0" borderId="32" applyNumberFormat="0" applyFill="0" applyAlignment="0" applyProtection="0"/>
    <xf numFmtId="0" fontId="79" fillId="61" borderId="25" applyNumberFormat="0" applyAlignment="0" applyProtection="0"/>
    <xf numFmtId="0" fontId="78" fillId="48" borderId="24" applyNumberFormat="0" applyAlignment="0" applyProtection="0"/>
    <xf numFmtId="0" fontId="83" fillId="0" borderId="28" applyNumberFormat="0" applyFill="0" applyAlignment="0" applyProtection="0"/>
    <xf numFmtId="0" fontId="85" fillId="62" borderId="30" applyNumberFormat="0" applyAlignment="0" applyProtection="0"/>
    <xf numFmtId="0" fontId="92" fillId="45" borderId="0" applyNumberFormat="0" applyBorder="0" applyAlignment="0" applyProtection="0"/>
    <xf numFmtId="0" fontId="94" fillId="0" borderId="0"/>
    <xf numFmtId="0" fontId="93" fillId="65" borderId="0">
      <alignment horizontal="left" vertical="center"/>
    </xf>
    <xf numFmtId="0" fontId="10" fillId="0" borderId="0"/>
    <xf numFmtId="0" fontId="12" fillId="0" borderId="0"/>
    <xf numFmtId="0" fontId="5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2" fillId="26" borderId="10" applyNumberFormat="0" applyAlignment="0" applyProtection="0"/>
    <xf numFmtId="0" fontId="24" fillId="27" borderId="11" applyNumberFormat="0" applyAlignment="0" applyProtection="0"/>
    <xf numFmtId="0" fontId="26" fillId="27" borderId="10" applyNumberFormat="0" applyAlignment="0" applyProtection="0"/>
    <xf numFmtId="0" fontId="28" fillId="0" borderId="12" applyNumberFormat="0" applyFill="0" applyAlignment="0" applyProtection="0"/>
    <xf numFmtId="0" fontId="30" fillId="0" borderId="13" applyNumberFormat="0" applyFill="0" applyAlignment="0" applyProtection="0"/>
    <xf numFmtId="0" fontId="32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6" fillId="28" borderId="16" applyNumberFormat="0" applyAlignment="0" applyProtection="0"/>
    <xf numFmtId="0" fontId="39" fillId="29" borderId="0" applyNumberFormat="0" applyBorder="0" applyAlignment="0" applyProtection="0"/>
    <xf numFmtId="0" fontId="4" fillId="0" borderId="0"/>
    <xf numFmtId="0" fontId="12" fillId="0" borderId="0">
      <alignment vertical="center"/>
    </xf>
    <xf numFmtId="0" fontId="4" fillId="0" borderId="0"/>
    <xf numFmtId="0" fontId="41" fillId="30" borderId="0" applyNumberFormat="0" applyBorder="0" applyAlignment="0" applyProtection="0"/>
    <xf numFmtId="0" fontId="43" fillId="0" borderId="0" applyNumberFormat="0" applyFill="0" applyBorder="0" applyAlignment="0" applyProtection="0"/>
    <xf numFmtId="0" fontId="4" fillId="31" borderId="17" applyNumberFormat="0" applyFont="0" applyAlignment="0" applyProtection="0"/>
    <xf numFmtId="0" fontId="45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9" fillId="32" borderId="0" applyNumberFormat="0" applyBorder="0" applyAlignment="0" applyProtection="0"/>
    <xf numFmtId="0" fontId="4" fillId="0" borderId="0"/>
    <xf numFmtId="9" fontId="5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4" fillId="64" borderId="44" applyNumberFormat="0" applyFont="0" applyAlignment="0" applyProtection="0"/>
    <xf numFmtId="0" fontId="3" fillId="0" borderId="0"/>
    <xf numFmtId="0" fontId="14" fillId="64" borderId="40" applyNumberFormat="0" applyFont="0" applyAlignment="0" applyProtection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84" fillId="0" borderId="39" applyNumberFormat="0" applyFill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64" borderId="36" applyNumberFormat="0" applyFont="0" applyAlignment="0" applyProtection="0"/>
    <xf numFmtId="0" fontId="84" fillId="0" borderId="35" applyNumberFormat="0" applyFill="0" applyAlignment="0" applyProtection="0"/>
    <xf numFmtId="0" fontId="79" fillId="61" borderId="38" applyNumberFormat="0" applyAlignment="0" applyProtection="0"/>
    <xf numFmtId="0" fontId="84" fillId="0" borderId="43" applyNumberFormat="0" applyFill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61" borderId="33" applyNumberFormat="0" applyAlignment="0" applyProtection="0"/>
    <xf numFmtId="0" fontId="79" fillId="61" borderId="34" applyNumberFormat="0" applyAlignment="0" applyProtection="0"/>
    <xf numFmtId="0" fontId="78" fillId="48" borderId="33" applyNumberFormat="0" applyAlignment="0" applyProtection="0"/>
    <xf numFmtId="0" fontId="80" fillId="61" borderId="37" applyNumberFormat="0" applyAlignment="0" applyProtection="0"/>
    <xf numFmtId="0" fontId="79" fillId="61" borderId="42" applyNumberFormat="0" applyAlignment="0" applyProtection="0"/>
    <xf numFmtId="0" fontId="78" fillId="48" borderId="37" applyNumberFormat="0" applyAlignment="0" applyProtection="0"/>
    <xf numFmtId="0" fontId="80" fillId="61" borderId="41" applyNumberFormat="0" applyAlignment="0" applyProtection="0"/>
    <xf numFmtId="0" fontId="78" fillId="48" borderId="41" applyNumberFormat="0" applyAlignment="0" applyProtection="0"/>
    <xf numFmtId="0" fontId="2" fillId="0" borderId="0"/>
    <xf numFmtId="0" fontId="2" fillId="31" borderId="1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52" fillId="0" borderId="0" xfId="0" applyFont="1" applyFill="1" applyBorder="1" applyAlignment="1">
      <alignment horizontal="center"/>
    </xf>
    <xf numFmtId="0" fontId="54" fillId="0" borderId="0" xfId="0" applyNumberFormat="1" applyFont="1" applyFill="1" applyBorder="1" applyAlignment="1" applyProtection="1">
      <alignment horizontal="center" vertical="center" wrapText="1"/>
    </xf>
    <xf numFmtId="0" fontId="54" fillId="0" borderId="0" xfId="0" applyNumberFormat="1" applyFont="1" applyFill="1" applyBorder="1" applyAlignment="1" applyProtection="1">
      <alignment horizontal="left" vertical="center" wrapText="1"/>
    </xf>
    <xf numFmtId="0" fontId="53" fillId="0" borderId="0" xfId="0" applyFont="1" applyFill="1" applyBorder="1"/>
    <xf numFmtId="0" fontId="55" fillId="0" borderId="0" xfId="0" applyFont="1" applyFill="1" applyBorder="1" applyAlignment="1">
      <alignment horizontal="center" vertical="center"/>
    </xf>
    <xf numFmtId="49" fontId="56" fillId="0" borderId="0" xfId="0" applyNumberFormat="1" applyFont="1" applyFill="1" applyBorder="1" applyAlignment="1">
      <alignment horizontal="left" indent="1"/>
    </xf>
    <xf numFmtId="1" fontId="57" fillId="0" borderId="0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58" fillId="0" borderId="0" xfId="79" applyFont="1" applyFill="1" applyBorder="1" applyAlignment="1" applyProtection="1">
      <alignment horizontal="center" wrapText="1"/>
    </xf>
    <xf numFmtId="0" fontId="60" fillId="0" borderId="0" xfId="0" applyFont="1" applyFill="1" applyBorder="1" applyAlignment="1">
      <alignment horizontal="center"/>
    </xf>
    <xf numFmtId="1" fontId="61" fillId="0" borderId="0" xfId="73" applyNumberFormat="1" applyFont="1" applyFill="1" applyBorder="1" applyAlignment="1">
      <alignment horizontal="center" wrapText="1"/>
    </xf>
    <xf numFmtId="1" fontId="55" fillId="0" borderId="0" xfId="0" applyNumberFormat="1" applyFont="1" applyFill="1" applyBorder="1" applyAlignment="1" applyProtection="1">
      <alignment horizontal="center" wrapText="1"/>
    </xf>
    <xf numFmtId="1" fontId="58" fillId="0" borderId="0" xfId="0" applyNumberFormat="1" applyFont="1" applyFill="1" applyBorder="1" applyAlignment="1">
      <alignment horizontal="center"/>
    </xf>
    <xf numFmtId="166" fontId="55" fillId="0" borderId="0" xfId="95" applyNumberFormat="1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wrapText="1"/>
    </xf>
    <xf numFmtId="1" fontId="63" fillId="0" borderId="0" xfId="81" applyNumberFormat="1" applyFont="1" applyFill="1" applyBorder="1" applyAlignment="1">
      <alignment horizontal="center" wrapText="1"/>
    </xf>
    <xf numFmtId="0" fontId="65" fillId="0" borderId="0" xfId="0" applyFont="1" applyFill="1" applyBorder="1" applyAlignment="1">
      <alignment horizontal="center" vertical="center"/>
    </xf>
    <xf numFmtId="0" fontId="65" fillId="0" borderId="0" xfId="79" applyFont="1" applyFill="1" applyBorder="1" applyAlignment="1" applyProtection="1">
      <alignment horizontal="center" vertical="center" wrapText="1"/>
    </xf>
    <xf numFmtId="164" fontId="54" fillId="0" borderId="0" xfId="0" applyNumberFormat="1" applyFont="1" applyFill="1" applyBorder="1" applyAlignment="1" applyProtection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165" fontId="53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66" fillId="0" borderId="0" xfId="80" applyFont="1" applyFill="1" applyBorder="1" applyAlignment="1">
      <alignment horizontal="center" vertical="center"/>
    </xf>
    <xf numFmtId="0" fontId="64" fillId="0" borderId="0" xfId="80" applyFont="1" applyFill="1" applyBorder="1" applyAlignment="1">
      <alignment horizontal="center" vertical="center"/>
    </xf>
    <xf numFmtId="0" fontId="52" fillId="0" borderId="0" xfId="0" applyFont="1" applyFill="1" applyBorder="1"/>
    <xf numFmtId="0" fontId="52" fillId="0" borderId="0" xfId="0" applyFont="1" applyFill="1" applyBorder="1" applyAlignment="1">
      <alignment horizontal="left"/>
    </xf>
    <xf numFmtId="0" fontId="51" fillId="36" borderId="6" xfId="0" applyFont="1" applyFill="1" applyBorder="1" applyAlignment="1">
      <alignment horizontal="left" vertical="center"/>
    </xf>
    <xf numFmtId="0" fontId="51" fillId="36" borderId="4" xfId="0" applyFont="1" applyFill="1" applyBorder="1" applyAlignment="1">
      <alignment horizontal="left" vertical="center"/>
    </xf>
    <xf numFmtId="0" fontId="55" fillId="36" borderId="20" xfId="0" applyFont="1" applyFill="1" applyBorder="1" applyAlignment="1">
      <alignment horizontal="center" vertical="center"/>
    </xf>
    <xf numFmtId="0" fontId="55" fillId="36" borderId="1" xfId="0" applyFont="1" applyFill="1" applyBorder="1" applyAlignment="1">
      <alignment horizontal="center" vertical="center"/>
    </xf>
    <xf numFmtId="0" fontId="65" fillId="37" borderId="1" xfId="0" applyFont="1" applyFill="1" applyBorder="1" applyAlignment="1">
      <alignment horizontal="center" vertical="center" wrapText="1"/>
    </xf>
    <xf numFmtId="0" fontId="65" fillId="38" borderId="1" xfId="0" applyFont="1" applyFill="1" applyBorder="1" applyAlignment="1">
      <alignment horizontal="center" vertical="center" wrapText="1"/>
    </xf>
    <xf numFmtId="0" fontId="65" fillId="39" borderId="2" xfId="0" applyFont="1" applyFill="1" applyBorder="1" applyAlignment="1">
      <alignment horizontal="center" vertical="center" wrapText="1"/>
    </xf>
    <xf numFmtId="0" fontId="58" fillId="0" borderId="0" xfId="0" applyNumberFormat="1" applyFont="1" applyFill="1" applyBorder="1" applyAlignment="1">
      <alignment horizontal="center"/>
    </xf>
    <xf numFmtId="0" fontId="65" fillId="0" borderId="0" xfId="0" applyNumberFormat="1" applyFont="1" applyFill="1" applyBorder="1" applyAlignment="1">
      <alignment horizontal="center" vertical="center"/>
    </xf>
    <xf numFmtId="0" fontId="67" fillId="0" borderId="0" xfId="0" applyNumberFormat="1" applyFont="1" applyFill="1" applyBorder="1" applyAlignment="1" applyProtection="1">
      <alignment horizontal="left" vertical="center" wrapText="1"/>
    </xf>
    <xf numFmtId="0" fontId="69" fillId="0" borderId="0" xfId="0" applyNumberFormat="1" applyFont="1" applyFill="1" applyBorder="1" applyAlignment="1">
      <alignment horizontal="center" vertical="center"/>
    </xf>
    <xf numFmtId="0" fontId="70" fillId="0" borderId="0" xfId="81" applyNumberFormat="1" applyFont="1" applyFill="1" applyBorder="1" applyAlignment="1">
      <alignment vertical="center"/>
    </xf>
    <xf numFmtId="0" fontId="69" fillId="0" borderId="0" xfId="0" applyNumberFormat="1" applyFont="1" applyFill="1" applyBorder="1"/>
    <xf numFmtId="0" fontId="67" fillId="0" borderId="0" xfId="0" applyNumberFormat="1" applyFont="1" applyFill="1" applyBorder="1" applyAlignment="1" applyProtection="1">
      <alignment horizontal="center" vertical="center" wrapText="1"/>
    </xf>
    <xf numFmtId="0" fontId="69" fillId="0" borderId="0" xfId="0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/>
    </xf>
    <xf numFmtId="0" fontId="69" fillId="0" borderId="0" xfId="0" applyFont="1" applyFill="1" applyBorder="1"/>
    <xf numFmtId="0" fontId="64" fillId="0" borderId="0" xfId="81" applyFont="1" applyFill="1" applyBorder="1" applyAlignment="1">
      <alignment horizontal="center" vertical="center"/>
    </xf>
    <xf numFmtId="1" fontId="64" fillId="0" borderId="0" xfId="81" applyNumberFormat="1" applyFont="1" applyFill="1" applyBorder="1" applyAlignment="1">
      <alignment horizontal="center" vertical="center"/>
    </xf>
    <xf numFmtId="0" fontId="70" fillId="0" borderId="0" xfId="81" applyFont="1" applyFill="1" applyBorder="1" applyAlignment="1">
      <alignment vertical="center"/>
    </xf>
    <xf numFmtId="1" fontId="73" fillId="0" borderId="0" xfId="0" applyNumberFormat="1" applyFont="1" applyFill="1" applyBorder="1" applyAlignment="1">
      <alignment horizontal="right" indent="1"/>
    </xf>
    <xf numFmtId="165" fontId="65" fillId="0" borderId="0" xfId="0" applyNumberFormat="1" applyFont="1" applyFill="1" applyBorder="1" applyAlignment="1">
      <alignment horizontal="center" vertical="center"/>
    </xf>
    <xf numFmtId="9" fontId="58" fillId="0" borderId="0" xfId="0" applyNumberFormat="1" applyFont="1" applyFill="1" applyBorder="1" applyAlignment="1">
      <alignment horizontal="center"/>
    </xf>
    <xf numFmtId="0" fontId="53" fillId="36" borderId="7" xfId="0" applyNumberFormat="1" applyFont="1" applyFill="1" applyBorder="1" applyAlignment="1" applyProtection="1">
      <alignment horizontal="center" vertical="center" wrapText="1"/>
    </xf>
    <xf numFmtId="0" fontId="53" fillId="36" borderId="8" xfId="0" applyNumberFormat="1" applyFont="1" applyFill="1" applyBorder="1" applyAlignment="1" applyProtection="1">
      <alignment horizontal="left" vertical="center" wrapText="1"/>
    </xf>
    <xf numFmtId="0" fontId="53" fillId="33" borderId="3" xfId="0" applyNumberFormat="1" applyFont="1" applyFill="1" applyBorder="1" applyAlignment="1" applyProtection="1">
      <alignment horizontal="center" vertical="center" wrapText="1"/>
    </xf>
    <xf numFmtId="0" fontId="53" fillId="33" borderId="1" xfId="0" applyNumberFormat="1" applyFont="1" applyFill="1" applyBorder="1" applyAlignment="1" applyProtection="1">
      <alignment horizontal="center" vertical="center" wrapText="1"/>
    </xf>
    <xf numFmtId="0" fontId="65" fillId="33" borderId="1" xfId="0" applyNumberFormat="1" applyFont="1" applyFill="1" applyBorder="1" applyAlignment="1" applyProtection="1">
      <alignment horizontal="center" vertical="center" textRotation="90" wrapText="1"/>
    </xf>
    <xf numFmtId="0" fontId="53" fillId="35" borderId="1" xfId="0" applyNumberFormat="1" applyFont="1" applyFill="1" applyBorder="1" applyAlignment="1" applyProtection="1">
      <alignment horizontal="center" vertical="center" wrapText="1"/>
    </xf>
    <xf numFmtId="0" fontId="65" fillId="35" borderId="1" xfId="0" applyNumberFormat="1" applyFont="1" applyFill="1" applyBorder="1" applyAlignment="1" applyProtection="1">
      <alignment horizontal="center" vertical="center" textRotation="90" wrapText="1"/>
    </xf>
    <xf numFmtId="0" fontId="53" fillId="34" borderId="1" xfId="0" applyNumberFormat="1" applyFont="1" applyFill="1" applyBorder="1" applyAlignment="1" applyProtection="1">
      <alignment horizontal="center" vertical="center" wrapText="1"/>
    </xf>
    <xf numFmtId="0" fontId="65" fillId="34" borderId="1" xfId="0" applyNumberFormat="1" applyFont="1" applyFill="1" applyBorder="1" applyAlignment="1" applyProtection="1">
      <alignment horizontal="center" vertical="center" textRotation="90" wrapText="1"/>
    </xf>
    <xf numFmtId="0" fontId="55" fillId="36" borderId="19" xfId="0" applyFont="1" applyFill="1" applyBorder="1" applyAlignment="1">
      <alignment horizontal="center" vertical="center" wrapText="1"/>
    </xf>
    <xf numFmtId="0" fontId="60" fillId="36" borderId="9" xfId="0" applyFont="1" applyFill="1" applyBorder="1" applyAlignment="1">
      <alignment horizontal="center" vertical="center"/>
    </xf>
    <xf numFmtId="0" fontId="58" fillId="36" borderId="9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left" vertical="center"/>
    </xf>
    <xf numFmtId="0" fontId="58" fillId="36" borderId="20" xfId="0" applyFont="1" applyFill="1" applyBorder="1" applyAlignment="1">
      <alignment horizontal="center" vertical="center" wrapText="1"/>
    </xf>
    <xf numFmtId="9" fontId="53" fillId="35" borderId="1" xfId="95" applyFont="1" applyFill="1" applyBorder="1" applyAlignment="1" applyProtection="1">
      <alignment horizontal="center" vertical="center" wrapText="1"/>
    </xf>
    <xf numFmtId="9" fontId="56" fillId="0" borderId="0" xfId="95" applyFont="1" applyFill="1" applyBorder="1" applyAlignment="1">
      <alignment horizontal="center"/>
    </xf>
    <xf numFmtId="9" fontId="52" fillId="0" borderId="0" xfId="95" applyFont="1" applyFill="1" applyBorder="1" applyAlignment="1">
      <alignment horizontal="center" vertical="center"/>
    </xf>
    <xf numFmtId="9" fontId="52" fillId="0" borderId="0" xfId="95" applyFont="1" applyFill="1" applyBorder="1" applyAlignment="1">
      <alignment horizontal="center"/>
    </xf>
    <xf numFmtId="0" fontId="55" fillId="36" borderId="21" xfId="0" applyFont="1" applyFill="1" applyBorder="1" applyAlignment="1">
      <alignment horizontal="left" vertical="center" wrapText="1"/>
    </xf>
    <xf numFmtId="49" fontId="56" fillId="0" borderId="20" xfId="0" applyNumberFormat="1" applyFont="1" applyFill="1" applyBorder="1" applyAlignment="1">
      <alignment horizontal="left" vertical="center"/>
    </xf>
    <xf numFmtId="49" fontId="56" fillId="0" borderId="1" xfId="0" applyNumberFormat="1" applyFont="1" applyFill="1" applyBorder="1" applyAlignment="1">
      <alignment horizontal="left" vertical="center"/>
    </xf>
    <xf numFmtId="0" fontId="75" fillId="36" borderId="6" xfId="0" applyFont="1" applyFill="1" applyBorder="1" applyAlignment="1">
      <alignment horizontal="left" vertical="center" indent="2"/>
    </xf>
    <xf numFmtId="49" fontId="56" fillId="0" borderId="0" xfId="0" applyNumberFormat="1" applyFont="1" applyFill="1" applyBorder="1" applyAlignment="1">
      <alignment horizontal="left" indent="2"/>
    </xf>
    <xf numFmtId="0" fontId="52" fillId="0" borderId="0" xfId="0" applyFont="1" applyFill="1" applyBorder="1" applyAlignment="1">
      <alignment horizontal="left" vertical="center" indent="2"/>
    </xf>
    <xf numFmtId="0" fontId="52" fillId="0" borderId="0" xfId="0" applyFont="1" applyFill="1" applyBorder="1" applyAlignment="1">
      <alignment horizontal="left" indent="2"/>
    </xf>
    <xf numFmtId="0" fontId="59" fillId="0" borderId="0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1" fontId="71" fillId="0" borderId="1" xfId="0" applyNumberFormat="1" applyFont="1" applyFill="1" applyBorder="1" applyAlignment="1">
      <alignment horizontal="center" vertical="center"/>
    </xf>
    <xf numFmtId="0" fontId="65" fillId="33" borderId="1" xfId="95" applyNumberFormat="1" applyFont="1" applyFill="1" applyBorder="1" applyAlignment="1">
      <alignment horizontal="center" vertical="center"/>
    </xf>
    <xf numFmtId="0" fontId="65" fillId="33" borderId="1" xfId="0" applyFont="1" applyFill="1" applyBorder="1" applyAlignment="1">
      <alignment horizontal="center" vertical="center"/>
    </xf>
    <xf numFmtId="0" fontId="65" fillId="33" borderId="1" xfId="79" applyFont="1" applyFill="1" applyBorder="1" applyAlignment="1" applyProtection="1">
      <alignment horizontal="center" vertical="center" wrapText="1"/>
    </xf>
    <xf numFmtId="1" fontId="71" fillId="0" borderId="22" xfId="0" applyNumberFormat="1" applyFont="1" applyBorder="1" applyAlignment="1">
      <alignment horizontal="center" vertical="center" wrapText="1"/>
    </xf>
    <xf numFmtId="0" fontId="69" fillId="33" borderId="1" xfId="0" applyFont="1" applyFill="1" applyBorder="1" applyAlignment="1">
      <alignment horizontal="center" vertical="center"/>
    </xf>
    <xf numFmtId="0" fontId="65" fillId="37" borderId="1" xfId="0" applyFont="1" applyFill="1" applyBorder="1" applyAlignment="1">
      <alignment horizontal="center" vertical="center"/>
    </xf>
    <xf numFmtId="0" fontId="69" fillId="35" borderId="1" xfId="0" applyFont="1" applyFill="1" applyBorder="1" applyAlignment="1">
      <alignment horizontal="center" vertical="center"/>
    </xf>
    <xf numFmtId="1" fontId="70" fillId="35" borderId="1" xfId="73" applyNumberFormat="1" applyFont="1" applyFill="1" applyBorder="1" applyAlignment="1">
      <alignment horizontal="center" vertical="center" wrapText="1"/>
    </xf>
    <xf numFmtId="0" fontId="65" fillId="35" borderId="1" xfId="0" applyFont="1" applyFill="1" applyBorder="1" applyAlignment="1">
      <alignment horizontal="center" vertical="center"/>
    </xf>
    <xf numFmtId="1" fontId="65" fillId="38" borderId="1" xfId="0" applyNumberFormat="1" applyFont="1" applyFill="1" applyBorder="1" applyAlignment="1">
      <alignment horizontal="center" vertical="center"/>
    </xf>
    <xf numFmtId="1" fontId="53" fillId="0" borderId="1" xfId="95" applyNumberFormat="1" applyFont="1" applyFill="1" applyBorder="1" applyAlignment="1">
      <alignment horizontal="center" vertical="center"/>
    </xf>
    <xf numFmtId="1" fontId="72" fillId="34" borderId="1" xfId="0" applyNumberFormat="1" applyFont="1" applyFill="1" applyBorder="1" applyAlignment="1">
      <alignment horizontal="center" vertical="center"/>
    </xf>
    <xf numFmtId="1" fontId="65" fillId="34" borderId="1" xfId="0" applyNumberFormat="1" applyFont="1" applyFill="1" applyBorder="1" applyAlignment="1">
      <alignment horizontal="center" vertical="center"/>
    </xf>
    <xf numFmtId="1" fontId="70" fillId="34" borderId="1" xfId="73" applyNumberFormat="1" applyFont="1" applyFill="1" applyBorder="1" applyAlignment="1">
      <alignment horizontal="center" vertical="center" wrapText="1"/>
    </xf>
    <xf numFmtId="1" fontId="70" fillId="39" borderId="1" xfId="73" applyNumberFormat="1" applyFont="1" applyFill="1" applyBorder="1" applyAlignment="1">
      <alignment horizontal="center" vertical="center" wrapText="1"/>
    </xf>
    <xf numFmtId="1" fontId="65" fillId="0" borderId="20" xfId="0" applyNumberFormat="1" applyFont="1" applyFill="1" applyBorder="1" applyAlignment="1">
      <alignment horizontal="center" vertical="center"/>
    </xf>
    <xf numFmtId="9" fontId="65" fillId="0" borderId="20" xfId="95" applyFont="1" applyFill="1" applyBorder="1" applyAlignment="1">
      <alignment horizontal="center" vertical="center"/>
    </xf>
    <xf numFmtId="1" fontId="71" fillId="42" borderId="1" xfId="0" applyNumberFormat="1" applyFont="1" applyFill="1" applyBorder="1" applyAlignment="1">
      <alignment horizontal="center" vertical="center"/>
    </xf>
    <xf numFmtId="0" fontId="51" fillId="36" borderId="5" xfId="0" applyFont="1" applyFill="1" applyBorder="1" applyAlignment="1">
      <alignment horizontal="left" vertical="center"/>
    </xf>
    <xf numFmtId="0" fontId="74" fillId="36" borderId="6" xfId="0" applyFont="1" applyFill="1" applyBorder="1" applyAlignment="1">
      <alignment horizontal="left" vertical="center"/>
    </xf>
    <xf numFmtId="0" fontId="51" fillId="36" borderId="7" xfId="0" applyFont="1" applyFill="1" applyBorder="1" applyAlignment="1">
      <alignment horizontal="left" vertical="center"/>
    </xf>
    <xf numFmtId="0" fontId="74" fillId="36" borderId="4" xfId="0" applyFont="1" applyFill="1" applyBorder="1" applyAlignment="1">
      <alignment horizontal="left" vertical="center"/>
    </xf>
    <xf numFmtId="0" fontId="59" fillId="39" borderId="21" xfId="0" applyFont="1" applyFill="1" applyBorder="1" applyAlignment="1">
      <alignment horizontal="center" vertical="center" wrapText="1"/>
    </xf>
    <xf numFmtId="1" fontId="54" fillId="0" borderId="0" xfId="0" applyNumberFormat="1" applyFont="1" applyFill="1" applyBorder="1" applyAlignment="1" applyProtection="1">
      <alignment horizontal="center" vertical="center" wrapText="1"/>
    </xf>
    <xf numFmtId="1" fontId="52" fillId="0" borderId="0" xfId="0" applyNumberFormat="1" applyFont="1" applyFill="1" applyBorder="1" applyAlignment="1">
      <alignment horizontal="center" vertical="center"/>
    </xf>
    <xf numFmtId="1" fontId="56" fillId="0" borderId="0" xfId="0" applyNumberFormat="1" applyFont="1" applyFill="1" applyBorder="1" applyAlignment="1">
      <alignment horizontal="center"/>
    </xf>
    <xf numFmtId="1" fontId="52" fillId="0" borderId="0" xfId="0" applyNumberFormat="1" applyFont="1" applyFill="1" applyBorder="1" applyAlignment="1">
      <alignment horizontal="center"/>
    </xf>
    <xf numFmtId="0" fontId="65" fillId="66" borderId="7" xfId="0" applyFont="1" applyFill="1" applyBorder="1" applyAlignment="1">
      <alignment horizontal="center" vertical="center" wrapText="1"/>
    </xf>
    <xf numFmtId="1" fontId="53" fillId="33" borderId="1" xfId="0" applyNumberFormat="1" applyFont="1" applyFill="1" applyBorder="1" applyAlignment="1" applyProtection="1">
      <alignment horizontal="center" vertical="center" wrapText="1"/>
    </xf>
    <xf numFmtId="1" fontId="71" fillId="40" borderId="1" xfId="0" applyNumberFormat="1" applyFont="1" applyFill="1" applyBorder="1" applyAlignment="1">
      <alignment horizontal="center" vertical="center" wrapText="1"/>
    </xf>
    <xf numFmtId="0" fontId="69" fillId="33" borderId="22" xfId="0" applyFont="1" applyFill="1" applyBorder="1" applyAlignment="1">
      <alignment horizontal="center" vertical="center"/>
    </xf>
    <xf numFmtId="1" fontId="71" fillId="41" borderId="1" xfId="0" applyNumberFormat="1" applyFont="1" applyFill="1" applyBorder="1" applyAlignment="1">
      <alignment horizontal="center" vertical="center" wrapText="1"/>
    </xf>
    <xf numFmtId="49" fontId="53" fillId="0" borderId="3" xfId="0" applyNumberFormat="1" applyFont="1" applyFill="1" applyBorder="1" applyAlignment="1">
      <alignment horizontal="left" vertical="center"/>
    </xf>
    <xf numFmtId="49" fontId="52" fillId="0" borderId="3" xfId="0" applyNumberFormat="1" applyFont="1" applyFill="1" applyBorder="1" applyAlignment="1">
      <alignment horizontal="left" vertical="center"/>
    </xf>
    <xf numFmtId="49" fontId="64" fillId="0" borderId="3" xfId="0" applyNumberFormat="1" applyFont="1" applyFill="1" applyBorder="1" applyAlignment="1">
      <alignment horizontal="left" vertical="center"/>
    </xf>
    <xf numFmtId="49" fontId="71" fillId="0" borderId="1" xfId="0" applyNumberFormat="1" applyFont="1" applyFill="1" applyBorder="1" applyAlignment="1">
      <alignment horizontal="left" vertical="center" indent="2"/>
    </xf>
    <xf numFmtId="0" fontId="75" fillId="36" borderId="8" xfId="0" applyFont="1" applyFill="1" applyBorder="1" applyAlignment="1">
      <alignment horizontal="left" vertical="center" indent="2"/>
    </xf>
    <xf numFmtId="0" fontId="59" fillId="36" borderId="9" xfId="0" applyFont="1" applyFill="1" applyBorder="1" applyAlignment="1">
      <alignment horizontal="left" vertical="center" indent="2"/>
    </xf>
    <xf numFmtId="0" fontId="53" fillId="36" borderId="20" xfId="0" applyFont="1" applyFill="1" applyBorder="1" applyAlignment="1">
      <alignment horizontal="left" vertical="center" indent="2"/>
    </xf>
    <xf numFmtId="49" fontId="71" fillId="0" borderId="20" xfId="0" applyNumberFormat="1" applyFont="1" applyFill="1" applyBorder="1" applyAlignment="1">
      <alignment horizontal="left" vertical="center" indent="2"/>
    </xf>
    <xf numFmtId="1" fontId="71" fillId="41" borderId="22" xfId="0" applyNumberFormat="1" applyFont="1" applyFill="1" applyBorder="1" applyAlignment="1">
      <alignment horizontal="center" vertical="center" wrapText="1"/>
    </xf>
    <xf numFmtId="1" fontId="76" fillId="0" borderId="22" xfId="509" applyNumberFormat="1" applyFont="1" applyBorder="1" applyAlignment="1">
      <alignment horizontal="center" wrapText="1"/>
    </xf>
    <xf numFmtId="1" fontId="76" fillId="0" borderId="22" xfId="402" applyNumberFormat="1" applyFont="1" applyBorder="1" applyAlignment="1">
      <alignment horizontal="center" wrapText="1"/>
    </xf>
    <xf numFmtId="1" fontId="76" fillId="0" borderId="22" xfId="112" applyNumberFormat="1" applyFont="1" applyBorder="1" applyAlignment="1">
      <alignment horizontal="center" wrapText="1"/>
    </xf>
    <xf numFmtId="1" fontId="52" fillId="0" borderId="1" xfId="0" applyNumberFormat="1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54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NumberFormat="1" applyFont="1" applyFill="1" applyBorder="1" applyAlignment="1" applyProtection="1">
      <alignment horizontal="left" vertical="center" wrapText="1"/>
    </xf>
    <xf numFmtId="0" fontId="67" fillId="0" borderId="0" xfId="0" applyNumberFormat="1" applyFont="1" applyFill="1" applyBorder="1" applyAlignment="1" applyProtection="1">
      <alignment horizontal="center" vertical="center" wrapText="1"/>
    </xf>
    <xf numFmtId="1" fontId="71" fillId="40" borderId="1" xfId="0" applyNumberFormat="1" applyFont="1" applyFill="1" applyBorder="1" applyAlignment="1">
      <alignment horizontal="center" vertical="center"/>
    </xf>
    <xf numFmtId="1" fontId="56" fillId="0" borderId="0" xfId="0" applyNumberFormat="1" applyFont="1" applyFill="1" applyBorder="1" applyAlignment="1">
      <alignment horizontal="left"/>
    </xf>
    <xf numFmtId="1" fontId="71" fillId="41" borderId="1" xfId="0" applyNumberFormat="1" applyFont="1" applyFill="1" applyBorder="1" applyAlignment="1">
      <alignment horizontal="center" vertical="center"/>
    </xf>
    <xf numFmtId="0" fontId="54" fillId="42" borderId="1" xfId="0" applyNumberFormat="1" applyFont="1" applyFill="1" applyBorder="1" applyAlignment="1" applyProtection="1">
      <alignment horizontal="center" vertical="center" wrapText="1"/>
    </xf>
    <xf numFmtId="1" fontId="71" fillId="42" borderId="1" xfId="0" applyNumberFormat="1" applyFont="1" applyFill="1" applyBorder="1" applyAlignment="1">
      <alignment horizontal="center" vertical="center"/>
    </xf>
    <xf numFmtId="0" fontId="54" fillId="0" borderId="19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55" fillId="39" borderId="7" xfId="0" applyFont="1" applyFill="1" applyBorder="1" applyAlignment="1">
      <alignment horizontal="center" vertical="center" wrapText="1"/>
    </xf>
    <xf numFmtId="0" fontId="59" fillId="39" borderId="4" xfId="0" applyFont="1" applyFill="1" applyBorder="1" applyAlignment="1">
      <alignment horizontal="center" vertical="center" wrapText="1"/>
    </xf>
    <xf numFmtId="0" fontId="59" fillId="39" borderId="8" xfId="0" applyFont="1" applyFill="1" applyBorder="1" applyAlignment="1">
      <alignment horizontal="center" vertical="center" wrapText="1"/>
    </xf>
    <xf numFmtId="0" fontId="68" fillId="36" borderId="6" xfId="0" applyFont="1" applyFill="1" applyBorder="1" applyAlignment="1">
      <alignment horizontal="left" vertical="center"/>
    </xf>
    <xf numFmtId="0" fontId="74" fillId="0" borderId="6" xfId="0" applyFont="1" applyBorder="1" applyAlignment="1">
      <alignment horizontal="left" vertical="center"/>
    </xf>
    <xf numFmtId="0" fontId="68" fillId="36" borderId="4" xfId="0" applyFont="1" applyFill="1" applyBorder="1" applyAlignment="1">
      <alignment horizontal="left" vertical="center"/>
    </xf>
    <xf numFmtId="0" fontId="74" fillId="0" borderId="4" xfId="0" applyFont="1" applyBorder="1" applyAlignment="1">
      <alignment horizontal="left" vertical="center"/>
    </xf>
    <xf numFmtId="0" fontId="55" fillId="37" borderId="7" xfId="0" applyFont="1" applyFill="1" applyBorder="1" applyAlignment="1">
      <alignment horizontal="center" vertical="center" wrapText="1"/>
    </xf>
    <xf numFmtId="0" fontId="59" fillId="37" borderId="4" xfId="0" applyFont="1" applyFill="1" applyBorder="1" applyAlignment="1">
      <alignment horizontal="center" vertical="center" wrapText="1"/>
    </xf>
    <xf numFmtId="0" fontId="59" fillId="37" borderId="8" xfId="0" applyFont="1" applyFill="1" applyBorder="1" applyAlignment="1">
      <alignment horizontal="center" vertical="center" wrapText="1"/>
    </xf>
    <xf numFmtId="0" fontId="55" fillId="38" borderId="7" xfId="0" applyFont="1" applyFill="1" applyBorder="1" applyAlignment="1">
      <alignment horizontal="center" vertical="center" wrapText="1"/>
    </xf>
    <xf numFmtId="0" fontId="59" fillId="38" borderId="4" xfId="0" applyFont="1" applyFill="1" applyBorder="1" applyAlignment="1">
      <alignment horizontal="center" vertical="center" wrapText="1"/>
    </xf>
    <xf numFmtId="0" fontId="59" fillId="38" borderId="8" xfId="0" applyFont="1" applyFill="1" applyBorder="1" applyAlignment="1">
      <alignment horizontal="center" vertical="center" wrapText="1"/>
    </xf>
    <xf numFmtId="0" fontId="59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</cellXfs>
  <cellStyles count="663">
    <cellStyle name="20% - Акцент1" xfId="1" builtinId="30" customBuiltin="1"/>
    <cellStyle name="20% - Акцент1 10" xfId="354"/>
    <cellStyle name="20% - Акцент1 11" xfId="511"/>
    <cellStyle name="20% - Акцент1 12" xfId="523"/>
    <cellStyle name="20% - Акцент1 2" xfId="2"/>
    <cellStyle name="20% - Акцент1 2 2" xfId="185"/>
    <cellStyle name="20% - Акцент1 2 3" xfId="233"/>
    <cellStyle name="20% - Акцент1 3" xfId="100"/>
    <cellStyle name="20% - Акцент1 3 2" xfId="282"/>
    <cellStyle name="20% - Акцент1 3 2 2" xfId="429"/>
    <cellStyle name="20% - Акцент1 3 2 3" xfId="591"/>
    <cellStyle name="20% - Акцент1 3 3" xfId="146"/>
    <cellStyle name="20% - Акцент1 3 4" xfId="376"/>
    <cellStyle name="20% - Акцент1 3 5" xfId="543"/>
    <cellStyle name="20% - Акцент1 4" xfId="114"/>
    <cellStyle name="20% - Акцент1 4 2" xfId="296"/>
    <cellStyle name="20% - Акцент1 4 2 2" xfId="443"/>
    <cellStyle name="20% - Акцент1 4 2 3" xfId="605"/>
    <cellStyle name="20% - Акцент1 4 3" xfId="160"/>
    <cellStyle name="20% - Акцент1 4 4" xfId="390"/>
    <cellStyle name="20% - Акцент1 4 5" xfId="557"/>
    <cellStyle name="20% - Акцент1 5" xfId="190"/>
    <cellStyle name="20% - Акцент1 5 2" xfId="405"/>
    <cellStyle name="20% - Акцент1 5 3" xfId="571"/>
    <cellStyle name="20% - Акцент1 6" xfId="310"/>
    <cellStyle name="20% - Акцент1 6 2" xfId="457"/>
    <cellStyle name="20% - Акцент1 6 3" xfId="619"/>
    <cellStyle name="20% - Акцент1 7" xfId="324"/>
    <cellStyle name="20% - Акцент1 7 2" xfId="471"/>
    <cellStyle name="20% - Акцент1 7 3" xfId="633"/>
    <cellStyle name="20% - Акцент1 8" xfId="338"/>
    <cellStyle name="20% - Акцент1 8 2" xfId="485"/>
    <cellStyle name="20% - Акцент1 8 3" xfId="647"/>
    <cellStyle name="20% - Акцент1 9" xfId="126"/>
    <cellStyle name="20% - Акцент2" xfId="3" builtinId="34" customBuiltin="1"/>
    <cellStyle name="20% - Акцент2 10" xfId="355"/>
    <cellStyle name="20% - Акцент2 11" xfId="513"/>
    <cellStyle name="20% - Акцент2 12" xfId="524"/>
    <cellStyle name="20% - Акцент2 2" xfId="4"/>
    <cellStyle name="20% - Акцент2 2 2" xfId="177"/>
    <cellStyle name="20% - Акцент2 2 3" xfId="234"/>
    <cellStyle name="20% - Акцент2 3" xfId="102"/>
    <cellStyle name="20% - Акцент2 3 2" xfId="284"/>
    <cellStyle name="20% - Акцент2 3 2 2" xfId="431"/>
    <cellStyle name="20% - Акцент2 3 2 3" xfId="593"/>
    <cellStyle name="20% - Акцент2 3 3" xfId="148"/>
    <cellStyle name="20% - Акцент2 3 4" xfId="378"/>
    <cellStyle name="20% - Акцент2 3 5" xfId="545"/>
    <cellStyle name="20% - Акцент2 4" xfId="116"/>
    <cellStyle name="20% - Акцент2 4 2" xfId="298"/>
    <cellStyle name="20% - Акцент2 4 2 2" xfId="445"/>
    <cellStyle name="20% - Акцент2 4 2 3" xfId="607"/>
    <cellStyle name="20% - Акцент2 4 3" xfId="162"/>
    <cellStyle name="20% - Акцент2 4 4" xfId="392"/>
    <cellStyle name="20% - Акцент2 4 5" xfId="559"/>
    <cellStyle name="20% - Акцент2 5" xfId="194"/>
    <cellStyle name="20% - Акцент2 5 2" xfId="407"/>
    <cellStyle name="20% - Акцент2 5 3" xfId="573"/>
    <cellStyle name="20% - Акцент2 6" xfId="312"/>
    <cellStyle name="20% - Акцент2 6 2" xfId="459"/>
    <cellStyle name="20% - Акцент2 6 3" xfId="621"/>
    <cellStyle name="20% - Акцент2 7" xfId="326"/>
    <cellStyle name="20% - Акцент2 7 2" xfId="473"/>
    <cellStyle name="20% - Акцент2 7 3" xfId="635"/>
    <cellStyle name="20% - Акцент2 8" xfId="340"/>
    <cellStyle name="20% - Акцент2 8 2" xfId="487"/>
    <cellStyle name="20% - Акцент2 8 3" xfId="649"/>
    <cellStyle name="20% - Акцент2 9" xfId="127"/>
    <cellStyle name="20% - Акцент3" xfId="5" builtinId="38" customBuiltin="1"/>
    <cellStyle name="20% - Акцент3 10" xfId="356"/>
    <cellStyle name="20% - Акцент3 11" xfId="515"/>
    <cellStyle name="20% - Акцент3 12" xfId="525"/>
    <cellStyle name="20% - Акцент3 2" xfId="6"/>
    <cellStyle name="20% - Акцент3 2 2" xfId="183"/>
    <cellStyle name="20% - Акцент3 2 3" xfId="235"/>
    <cellStyle name="20% - Акцент3 3" xfId="104"/>
    <cellStyle name="20% - Акцент3 3 2" xfId="286"/>
    <cellStyle name="20% - Акцент3 3 2 2" xfId="433"/>
    <cellStyle name="20% - Акцент3 3 2 3" xfId="595"/>
    <cellStyle name="20% - Акцент3 3 3" xfId="150"/>
    <cellStyle name="20% - Акцент3 3 4" xfId="380"/>
    <cellStyle name="20% - Акцент3 3 5" xfId="547"/>
    <cellStyle name="20% - Акцент3 4" xfId="118"/>
    <cellStyle name="20% - Акцент3 4 2" xfId="300"/>
    <cellStyle name="20% - Акцент3 4 2 2" xfId="447"/>
    <cellStyle name="20% - Акцент3 4 2 3" xfId="609"/>
    <cellStyle name="20% - Акцент3 4 3" xfId="164"/>
    <cellStyle name="20% - Акцент3 4 4" xfId="394"/>
    <cellStyle name="20% - Акцент3 4 5" xfId="561"/>
    <cellStyle name="20% - Акцент3 5" xfId="198"/>
    <cellStyle name="20% - Акцент3 5 2" xfId="409"/>
    <cellStyle name="20% - Акцент3 5 3" xfId="575"/>
    <cellStyle name="20% - Акцент3 6" xfId="314"/>
    <cellStyle name="20% - Акцент3 6 2" xfId="461"/>
    <cellStyle name="20% - Акцент3 6 3" xfId="623"/>
    <cellStyle name="20% - Акцент3 7" xfId="328"/>
    <cellStyle name="20% - Акцент3 7 2" xfId="475"/>
    <cellStyle name="20% - Акцент3 7 3" xfId="637"/>
    <cellStyle name="20% - Акцент3 8" xfId="342"/>
    <cellStyle name="20% - Акцент3 8 2" xfId="489"/>
    <cellStyle name="20% - Акцент3 8 3" xfId="651"/>
    <cellStyle name="20% - Акцент3 9" xfId="128"/>
    <cellStyle name="20% - Акцент4" xfId="7" builtinId="42" customBuiltin="1"/>
    <cellStyle name="20% - Акцент4 10" xfId="357"/>
    <cellStyle name="20% - Акцент4 11" xfId="517"/>
    <cellStyle name="20% - Акцент4 12" xfId="526"/>
    <cellStyle name="20% - Акцент4 2" xfId="8"/>
    <cellStyle name="20% - Акцент4 2 2" xfId="180"/>
    <cellStyle name="20% - Акцент4 2 3" xfId="236"/>
    <cellStyle name="20% - Акцент4 3" xfId="106"/>
    <cellStyle name="20% - Акцент4 3 2" xfId="288"/>
    <cellStyle name="20% - Акцент4 3 2 2" xfId="435"/>
    <cellStyle name="20% - Акцент4 3 2 3" xfId="597"/>
    <cellStyle name="20% - Акцент4 3 3" xfId="152"/>
    <cellStyle name="20% - Акцент4 3 4" xfId="382"/>
    <cellStyle name="20% - Акцент4 3 5" xfId="549"/>
    <cellStyle name="20% - Акцент4 4" xfId="120"/>
    <cellStyle name="20% - Акцент4 4 2" xfId="302"/>
    <cellStyle name="20% - Акцент4 4 2 2" xfId="449"/>
    <cellStyle name="20% - Акцент4 4 2 3" xfId="611"/>
    <cellStyle name="20% - Акцент4 4 3" xfId="166"/>
    <cellStyle name="20% - Акцент4 4 4" xfId="396"/>
    <cellStyle name="20% - Акцент4 4 5" xfId="563"/>
    <cellStyle name="20% - Акцент4 5" xfId="202"/>
    <cellStyle name="20% - Акцент4 5 2" xfId="411"/>
    <cellStyle name="20% - Акцент4 5 3" xfId="577"/>
    <cellStyle name="20% - Акцент4 6" xfId="316"/>
    <cellStyle name="20% - Акцент4 6 2" xfId="463"/>
    <cellStyle name="20% - Акцент4 6 3" xfId="625"/>
    <cellStyle name="20% - Акцент4 7" xfId="330"/>
    <cellStyle name="20% - Акцент4 7 2" xfId="477"/>
    <cellStyle name="20% - Акцент4 7 3" xfId="639"/>
    <cellStyle name="20% - Акцент4 8" xfId="344"/>
    <cellStyle name="20% - Акцент4 8 2" xfId="491"/>
    <cellStyle name="20% - Акцент4 8 3" xfId="653"/>
    <cellStyle name="20% - Акцент4 9" xfId="129"/>
    <cellStyle name="20% - Акцент5" xfId="9" builtinId="46" customBuiltin="1"/>
    <cellStyle name="20% - Акцент5 10" xfId="358"/>
    <cellStyle name="20% - Акцент5 11" xfId="519"/>
    <cellStyle name="20% - Акцент5 12" xfId="527"/>
    <cellStyle name="20% - Акцент5 2" xfId="10"/>
    <cellStyle name="20% - Акцент5 2 2" xfId="173"/>
    <cellStyle name="20% - Акцент5 2 3" xfId="237"/>
    <cellStyle name="20% - Акцент5 3" xfId="108"/>
    <cellStyle name="20% - Акцент5 3 2" xfId="290"/>
    <cellStyle name="20% - Акцент5 3 2 2" xfId="437"/>
    <cellStyle name="20% - Акцент5 3 2 3" xfId="599"/>
    <cellStyle name="20% - Акцент5 3 3" xfId="154"/>
    <cellStyle name="20% - Акцент5 3 4" xfId="384"/>
    <cellStyle name="20% - Акцент5 3 5" xfId="551"/>
    <cellStyle name="20% - Акцент5 4" xfId="122"/>
    <cellStyle name="20% - Акцент5 4 2" xfId="304"/>
    <cellStyle name="20% - Акцент5 4 2 2" xfId="451"/>
    <cellStyle name="20% - Акцент5 4 2 3" xfId="613"/>
    <cellStyle name="20% - Акцент5 4 3" xfId="168"/>
    <cellStyle name="20% - Акцент5 4 4" xfId="398"/>
    <cellStyle name="20% - Акцент5 4 5" xfId="565"/>
    <cellStyle name="20% - Акцент5 5" xfId="206"/>
    <cellStyle name="20% - Акцент5 5 2" xfId="413"/>
    <cellStyle name="20% - Акцент5 5 3" xfId="579"/>
    <cellStyle name="20% - Акцент5 6" xfId="318"/>
    <cellStyle name="20% - Акцент5 6 2" xfId="465"/>
    <cellStyle name="20% - Акцент5 6 3" xfId="627"/>
    <cellStyle name="20% - Акцент5 7" xfId="332"/>
    <cellStyle name="20% - Акцент5 7 2" xfId="479"/>
    <cellStyle name="20% - Акцент5 7 3" xfId="641"/>
    <cellStyle name="20% - Акцент5 8" xfId="346"/>
    <cellStyle name="20% - Акцент5 8 2" xfId="493"/>
    <cellStyle name="20% - Акцент5 8 3" xfId="655"/>
    <cellStyle name="20% - Акцент5 9" xfId="130"/>
    <cellStyle name="20% - Акцент6" xfId="11" builtinId="50" customBuiltin="1"/>
    <cellStyle name="20% - Акцент6 10" xfId="359"/>
    <cellStyle name="20% - Акцент6 11" xfId="521"/>
    <cellStyle name="20% - Акцент6 12" xfId="528"/>
    <cellStyle name="20% - Акцент6 2" xfId="12"/>
    <cellStyle name="20% - Акцент6 2 2" xfId="175"/>
    <cellStyle name="20% - Акцент6 2 3" xfId="238"/>
    <cellStyle name="20% - Акцент6 3" xfId="110"/>
    <cellStyle name="20% - Акцент6 3 2" xfId="292"/>
    <cellStyle name="20% - Акцент6 3 2 2" xfId="439"/>
    <cellStyle name="20% - Акцент6 3 2 3" xfId="601"/>
    <cellStyle name="20% - Акцент6 3 3" xfId="156"/>
    <cellStyle name="20% - Акцент6 3 4" xfId="386"/>
    <cellStyle name="20% - Акцент6 3 5" xfId="553"/>
    <cellStyle name="20% - Акцент6 4" xfId="124"/>
    <cellStyle name="20% - Акцент6 4 2" xfId="306"/>
    <cellStyle name="20% - Акцент6 4 2 2" xfId="453"/>
    <cellStyle name="20% - Акцент6 4 2 3" xfId="615"/>
    <cellStyle name="20% - Акцент6 4 3" xfId="170"/>
    <cellStyle name="20% - Акцент6 4 4" xfId="400"/>
    <cellStyle name="20% - Акцент6 4 5" xfId="567"/>
    <cellStyle name="20% - Акцент6 5" xfId="210"/>
    <cellStyle name="20% - Акцент6 5 2" xfId="415"/>
    <cellStyle name="20% - Акцент6 5 3" xfId="581"/>
    <cellStyle name="20% - Акцент6 6" xfId="320"/>
    <cellStyle name="20% - Акцент6 6 2" xfId="467"/>
    <cellStyle name="20% - Акцент6 6 3" xfId="629"/>
    <cellStyle name="20% - Акцент6 7" xfId="334"/>
    <cellStyle name="20% - Акцент6 7 2" xfId="481"/>
    <cellStyle name="20% - Акцент6 7 3" xfId="643"/>
    <cellStyle name="20% - Акцент6 8" xfId="348"/>
    <cellStyle name="20% - Акцент6 8 2" xfId="495"/>
    <cellStyle name="20% - Акцент6 8 3" xfId="657"/>
    <cellStyle name="20% - Акцент6 9" xfId="131"/>
    <cellStyle name="40% - Акцент1" xfId="13" builtinId="31" customBuiltin="1"/>
    <cellStyle name="40% - Акцент1 10" xfId="360"/>
    <cellStyle name="40% - Акцент1 11" xfId="512"/>
    <cellStyle name="40% - Акцент1 12" xfId="529"/>
    <cellStyle name="40% - Акцент1 2" xfId="14"/>
    <cellStyle name="40% - Акцент1 2 2" xfId="179"/>
    <cellStyle name="40% - Акцент1 2 3" xfId="239"/>
    <cellStyle name="40% - Акцент1 3" xfId="101"/>
    <cellStyle name="40% - Акцент1 3 2" xfId="283"/>
    <cellStyle name="40% - Акцент1 3 2 2" xfId="430"/>
    <cellStyle name="40% - Акцент1 3 2 3" xfId="592"/>
    <cellStyle name="40% - Акцент1 3 3" xfId="147"/>
    <cellStyle name="40% - Акцент1 3 4" xfId="377"/>
    <cellStyle name="40% - Акцент1 3 5" xfId="544"/>
    <cellStyle name="40% - Акцент1 4" xfId="115"/>
    <cellStyle name="40% - Акцент1 4 2" xfId="297"/>
    <cellStyle name="40% - Акцент1 4 2 2" xfId="444"/>
    <cellStyle name="40% - Акцент1 4 2 3" xfId="606"/>
    <cellStyle name="40% - Акцент1 4 3" xfId="161"/>
    <cellStyle name="40% - Акцент1 4 4" xfId="391"/>
    <cellStyle name="40% - Акцент1 4 5" xfId="558"/>
    <cellStyle name="40% - Акцент1 5" xfId="191"/>
    <cellStyle name="40% - Акцент1 5 2" xfId="406"/>
    <cellStyle name="40% - Акцент1 5 3" xfId="572"/>
    <cellStyle name="40% - Акцент1 6" xfId="311"/>
    <cellStyle name="40% - Акцент1 6 2" xfId="458"/>
    <cellStyle name="40% - Акцент1 6 3" xfId="620"/>
    <cellStyle name="40% - Акцент1 7" xfId="325"/>
    <cellStyle name="40% - Акцент1 7 2" xfId="472"/>
    <cellStyle name="40% - Акцент1 7 3" xfId="634"/>
    <cellStyle name="40% - Акцент1 8" xfId="339"/>
    <cellStyle name="40% - Акцент1 8 2" xfId="486"/>
    <cellStyle name="40% - Акцент1 8 3" xfId="648"/>
    <cellStyle name="40% - Акцент1 9" xfId="132"/>
    <cellStyle name="40% - Акцент2" xfId="15" builtinId="35" customBuiltin="1"/>
    <cellStyle name="40% - Акцент2 10" xfId="361"/>
    <cellStyle name="40% - Акцент2 11" xfId="514"/>
    <cellStyle name="40% - Акцент2 12" xfId="530"/>
    <cellStyle name="40% - Акцент2 2" xfId="16"/>
    <cellStyle name="40% - Акцент2 2 2" xfId="176"/>
    <cellStyle name="40% - Акцент2 2 3" xfId="240"/>
    <cellStyle name="40% - Акцент2 3" xfId="103"/>
    <cellStyle name="40% - Акцент2 3 2" xfId="285"/>
    <cellStyle name="40% - Акцент2 3 2 2" xfId="432"/>
    <cellStyle name="40% - Акцент2 3 2 3" xfId="594"/>
    <cellStyle name="40% - Акцент2 3 3" xfId="149"/>
    <cellStyle name="40% - Акцент2 3 4" xfId="379"/>
    <cellStyle name="40% - Акцент2 3 5" xfId="546"/>
    <cellStyle name="40% - Акцент2 4" xfId="117"/>
    <cellStyle name="40% - Акцент2 4 2" xfId="299"/>
    <cellStyle name="40% - Акцент2 4 2 2" xfId="446"/>
    <cellStyle name="40% - Акцент2 4 2 3" xfId="608"/>
    <cellStyle name="40% - Акцент2 4 3" xfId="163"/>
    <cellStyle name="40% - Акцент2 4 4" xfId="393"/>
    <cellStyle name="40% - Акцент2 4 5" xfId="560"/>
    <cellStyle name="40% - Акцент2 5" xfId="195"/>
    <cellStyle name="40% - Акцент2 5 2" xfId="408"/>
    <cellStyle name="40% - Акцент2 5 3" xfId="574"/>
    <cellStyle name="40% - Акцент2 6" xfId="313"/>
    <cellStyle name="40% - Акцент2 6 2" xfId="460"/>
    <cellStyle name="40% - Акцент2 6 3" xfId="622"/>
    <cellStyle name="40% - Акцент2 7" xfId="327"/>
    <cellStyle name="40% - Акцент2 7 2" xfId="474"/>
    <cellStyle name="40% - Акцент2 7 3" xfId="636"/>
    <cellStyle name="40% - Акцент2 8" xfId="341"/>
    <cellStyle name="40% - Акцент2 8 2" xfId="488"/>
    <cellStyle name="40% - Акцент2 8 3" xfId="650"/>
    <cellStyle name="40% - Акцент2 9" xfId="133"/>
    <cellStyle name="40% - Акцент3" xfId="17" builtinId="39" customBuiltin="1"/>
    <cellStyle name="40% - Акцент3 10" xfId="362"/>
    <cellStyle name="40% - Акцент3 11" xfId="516"/>
    <cellStyle name="40% - Акцент3 12" xfId="531"/>
    <cellStyle name="40% - Акцент3 2" xfId="18"/>
    <cellStyle name="40% - Акцент3 2 2" xfId="178"/>
    <cellStyle name="40% - Акцент3 2 3" xfId="241"/>
    <cellStyle name="40% - Акцент3 3" xfId="105"/>
    <cellStyle name="40% - Акцент3 3 2" xfId="287"/>
    <cellStyle name="40% - Акцент3 3 2 2" xfId="434"/>
    <cellStyle name="40% - Акцент3 3 2 3" xfId="596"/>
    <cellStyle name="40% - Акцент3 3 3" xfId="151"/>
    <cellStyle name="40% - Акцент3 3 4" xfId="381"/>
    <cellStyle name="40% - Акцент3 3 5" xfId="548"/>
    <cellStyle name="40% - Акцент3 4" xfId="119"/>
    <cellStyle name="40% - Акцент3 4 2" xfId="301"/>
    <cellStyle name="40% - Акцент3 4 2 2" xfId="448"/>
    <cellStyle name="40% - Акцент3 4 2 3" xfId="610"/>
    <cellStyle name="40% - Акцент3 4 3" xfId="165"/>
    <cellStyle name="40% - Акцент3 4 4" xfId="395"/>
    <cellStyle name="40% - Акцент3 4 5" xfId="562"/>
    <cellStyle name="40% - Акцент3 5" xfId="199"/>
    <cellStyle name="40% - Акцент3 5 2" xfId="410"/>
    <cellStyle name="40% - Акцент3 5 3" xfId="576"/>
    <cellStyle name="40% - Акцент3 6" xfId="315"/>
    <cellStyle name="40% - Акцент3 6 2" xfId="462"/>
    <cellStyle name="40% - Акцент3 6 3" xfId="624"/>
    <cellStyle name="40% - Акцент3 7" xfId="329"/>
    <cellStyle name="40% - Акцент3 7 2" xfId="476"/>
    <cellStyle name="40% - Акцент3 7 3" xfId="638"/>
    <cellStyle name="40% - Акцент3 8" xfId="343"/>
    <cellStyle name="40% - Акцент3 8 2" xfId="490"/>
    <cellStyle name="40% - Акцент3 8 3" xfId="652"/>
    <cellStyle name="40% - Акцент3 9" xfId="134"/>
    <cellStyle name="40% - Акцент4" xfId="19" builtinId="43" customBuiltin="1"/>
    <cellStyle name="40% - Акцент4 10" xfId="363"/>
    <cellStyle name="40% - Акцент4 11" xfId="518"/>
    <cellStyle name="40% - Акцент4 12" xfId="532"/>
    <cellStyle name="40% - Акцент4 2" xfId="20"/>
    <cellStyle name="40% - Акцент4 2 2" xfId="187"/>
    <cellStyle name="40% - Акцент4 2 3" xfId="242"/>
    <cellStyle name="40% - Акцент4 3" xfId="107"/>
    <cellStyle name="40% - Акцент4 3 2" xfId="289"/>
    <cellStyle name="40% - Акцент4 3 2 2" xfId="436"/>
    <cellStyle name="40% - Акцент4 3 2 3" xfId="598"/>
    <cellStyle name="40% - Акцент4 3 3" xfId="153"/>
    <cellStyle name="40% - Акцент4 3 4" xfId="383"/>
    <cellStyle name="40% - Акцент4 3 5" xfId="550"/>
    <cellStyle name="40% - Акцент4 4" xfId="121"/>
    <cellStyle name="40% - Акцент4 4 2" xfId="303"/>
    <cellStyle name="40% - Акцент4 4 2 2" xfId="450"/>
    <cellStyle name="40% - Акцент4 4 2 3" xfId="612"/>
    <cellStyle name="40% - Акцент4 4 3" xfId="167"/>
    <cellStyle name="40% - Акцент4 4 4" xfId="397"/>
    <cellStyle name="40% - Акцент4 4 5" xfId="564"/>
    <cellStyle name="40% - Акцент4 5" xfId="203"/>
    <cellStyle name="40% - Акцент4 5 2" xfId="412"/>
    <cellStyle name="40% - Акцент4 5 3" xfId="578"/>
    <cellStyle name="40% - Акцент4 6" xfId="317"/>
    <cellStyle name="40% - Акцент4 6 2" xfId="464"/>
    <cellStyle name="40% - Акцент4 6 3" xfId="626"/>
    <cellStyle name="40% - Акцент4 7" xfId="331"/>
    <cellStyle name="40% - Акцент4 7 2" xfId="478"/>
    <cellStyle name="40% - Акцент4 7 3" xfId="640"/>
    <cellStyle name="40% - Акцент4 8" xfId="345"/>
    <cellStyle name="40% - Акцент4 8 2" xfId="492"/>
    <cellStyle name="40% - Акцент4 8 3" xfId="654"/>
    <cellStyle name="40% - Акцент4 9" xfId="135"/>
    <cellStyle name="40% - Акцент5" xfId="21" builtinId="47" customBuiltin="1"/>
    <cellStyle name="40% - Акцент5 10" xfId="364"/>
    <cellStyle name="40% - Акцент5 11" xfId="520"/>
    <cellStyle name="40% - Акцент5 12" xfId="533"/>
    <cellStyle name="40% - Акцент5 2" xfId="22"/>
    <cellStyle name="40% - Акцент5 2 2" xfId="181"/>
    <cellStyle name="40% - Акцент5 2 3" xfId="243"/>
    <cellStyle name="40% - Акцент5 3" xfId="109"/>
    <cellStyle name="40% - Акцент5 3 2" xfId="291"/>
    <cellStyle name="40% - Акцент5 3 2 2" xfId="438"/>
    <cellStyle name="40% - Акцент5 3 2 3" xfId="600"/>
    <cellStyle name="40% - Акцент5 3 3" xfId="155"/>
    <cellStyle name="40% - Акцент5 3 4" xfId="385"/>
    <cellStyle name="40% - Акцент5 3 5" xfId="552"/>
    <cellStyle name="40% - Акцент5 4" xfId="123"/>
    <cellStyle name="40% - Акцент5 4 2" xfId="305"/>
    <cellStyle name="40% - Акцент5 4 2 2" xfId="452"/>
    <cellStyle name="40% - Акцент5 4 2 3" xfId="614"/>
    <cellStyle name="40% - Акцент5 4 3" xfId="169"/>
    <cellStyle name="40% - Акцент5 4 4" xfId="399"/>
    <cellStyle name="40% - Акцент5 4 5" xfId="566"/>
    <cellStyle name="40% - Акцент5 5" xfId="207"/>
    <cellStyle name="40% - Акцент5 5 2" xfId="414"/>
    <cellStyle name="40% - Акцент5 5 3" xfId="580"/>
    <cellStyle name="40% - Акцент5 6" xfId="319"/>
    <cellStyle name="40% - Акцент5 6 2" xfId="466"/>
    <cellStyle name="40% - Акцент5 6 3" xfId="628"/>
    <cellStyle name="40% - Акцент5 7" xfId="333"/>
    <cellStyle name="40% - Акцент5 7 2" xfId="480"/>
    <cellStyle name="40% - Акцент5 7 3" xfId="642"/>
    <cellStyle name="40% - Акцент5 8" xfId="347"/>
    <cellStyle name="40% - Акцент5 8 2" xfId="494"/>
    <cellStyle name="40% - Акцент5 8 3" xfId="656"/>
    <cellStyle name="40% - Акцент5 9" xfId="136"/>
    <cellStyle name="40% - Акцент6" xfId="23" builtinId="51" customBuiltin="1"/>
    <cellStyle name="40% - Акцент6 10" xfId="365"/>
    <cellStyle name="40% - Акцент6 11" xfId="522"/>
    <cellStyle name="40% - Акцент6 12" xfId="534"/>
    <cellStyle name="40% - Акцент6 2" xfId="24"/>
    <cellStyle name="40% - Акцент6 2 2" xfId="205"/>
    <cellStyle name="40% - Акцент6 2 3" xfId="244"/>
    <cellStyle name="40% - Акцент6 3" xfId="111"/>
    <cellStyle name="40% - Акцент6 3 2" xfId="293"/>
    <cellStyle name="40% - Акцент6 3 2 2" xfId="440"/>
    <cellStyle name="40% - Акцент6 3 2 3" xfId="602"/>
    <cellStyle name="40% - Акцент6 3 3" xfId="157"/>
    <cellStyle name="40% - Акцент6 3 4" xfId="387"/>
    <cellStyle name="40% - Акцент6 3 5" xfId="554"/>
    <cellStyle name="40% - Акцент6 4" xfId="125"/>
    <cellStyle name="40% - Акцент6 4 2" xfId="307"/>
    <cellStyle name="40% - Акцент6 4 2 2" xfId="454"/>
    <cellStyle name="40% - Акцент6 4 2 3" xfId="616"/>
    <cellStyle name="40% - Акцент6 4 3" xfId="171"/>
    <cellStyle name="40% - Акцент6 4 4" xfId="401"/>
    <cellStyle name="40% - Акцент6 4 5" xfId="568"/>
    <cellStyle name="40% - Акцент6 5" xfId="211"/>
    <cellStyle name="40% - Акцент6 5 2" xfId="416"/>
    <cellStyle name="40% - Акцент6 5 3" xfId="582"/>
    <cellStyle name="40% - Акцент6 6" xfId="321"/>
    <cellStyle name="40% - Акцент6 6 2" xfId="468"/>
    <cellStyle name="40% - Акцент6 6 3" xfId="630"/>
    <cellStyle name="40% - Акцент6 7" xfId="335"/>
    <cellStyle name="40% - Акцент6 7 2" xfId="482"/>
    <cellStyle name="40% - Акцент6 7 3" xfId="644"/>
    <cellStyle name="40% - Акцент6 8" xfId="349"/>
    <cellStyle name="40% - Акцент6 8 2" xfId="496"/>
    <cellStyle name="40% - Акцент6 8 3" xfId="658"/>
    <cellStyle name="40% - Акцент6 9" xfId="137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3" xfId="506"/>
    <cellStyle name="Ввод  2 2 4" xfId="508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3" xfId="419"/>
    <cellStyle name="Вывод 2 2 4" xfId="505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3" xfId="504"/>
    <cellStyle name="Вычисление 2 2 4" xfId="507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3" xfId="403"/>
    <cellStyle name="Итог 2 2 4" xfId="420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2" xfId="402"/>
    <cellStyle name="Обычный 10 3" xfId="569"/>
    <cellStyle name="Обычный 11" xfId="232"/>
    <cellStyle name="Обычный 12" xfId="308"/>
    <cellStyle name="Обычный 12 2" xfId="350"/>
    <cellStyle name="Обычный 12 2 2" xfId="497"/>
    <cellStyle name="Обычный 12 2 3" xfId="659"/>
    <cellStyle name="Обычный 12 3" xfId="455"/>
    <cellStyle name="Обычный 12 4" xfId="617"/>
    <cellStyle name="Обычный 13" xfId="322"/>
    <cellStyle name="Обычный 13 2" xfId="351"/>
    <cellStyle name="Обычный 13 2 2" xfId="498"/>
    <cellStyle name="Обычный 13 2 3" xfId="660"/>
    <cellStyle name="Обычный 13 3" xfId="469"/>
    <cellStyle name="Обычный 13 4" xfId="631"/>
    <cellStyle name="Обычный 14" xfId="336"/>
    <cellStyle name="Обычный 14 2" xfId="352"/>
    <cellStyle name="Обычный 14 2 2" xfId="499"/>
    <cellStyle name="Обычный 14 2 3" xfId="661"/>
    <cellStyle name="Обычный 14 3" xfId="483"/>
    <cellStyle name="Обычный 14 4" xfId="645"/>
    <cellStyle name="Обычный 15" xfId="509"/>
    <cellStyle name="Обычный 2" xfId="73"/>
    <cellStyle name="Обычный 2 2" xfId="94"/>
    <cellStyle name="Обычный 2 2 2" xfId="231"/>
    <cellStyle name="Обычный 2 2 3" xfId="276"/>
    <cellStyle name="Обычный 2 2 3 2" xfId="424"/>
    <cellStyle name="Обычный 2 2 3 3" xfId="586"/>
    <cellStyle name="Обычный 2 2 4" xfId="141"/>
    <cellStyle name="Обычный 2 2 5" xfId="371"/>
    <cellStyle name="Обычный 2 2 6" xfId="538"/>
    <cellStyle name="Обычный 2 3" xfId="96"/>
    <cellStyle name="Обычный 2 3 2" xfId="278"/>
    <cellStyle name="Обычный 2 3 2 2" xfId="425"/>
    <cellStyle name="Обычный 2 3 2 3" xfId="587"/>
    <cellStyle name="Обычный 2 3 3" xfId="142"/>
    <cellStyle name="Обычный 2 3 4" xfId="372"/>
    <cellStyle name="Обычный 2 3 5" xfId="539"/>
    <cellStyle name="Обычный 2 4" xfId="184"/>
    <cellStyle name="Обычный 2 5" xfId="267"/>
    <cellStyle name="Обычный 2 5 2" xfId="421"/>
    <cellStyle name="Обычный 2 5 3" xfId="583"/>
    <cellStyle name="Обычный 2 6" xfId="353"/>
    <cellStyle name="Обычный 2 6 2" xfId="500"/>
    <cellStyle name="Обычный 2 6 3" xfId="662"/>
    <cellStyle name="Обычный 2 7" xfId="138"/>
    <cellStyle name="Обычный 2 8" xfId="367"/>
    <cellStyle name="Обычный 2 9" xfId="535"/>
    <cellStyle name="Обычный 3" xfId="74"/>
    <cellStyle name="Обычный 3 2" xfId="230"/>
    <cellStyle name="Обычный 3 3" xfId="268"/>
    <cellStyle name="Обычный 4" xfId="75"/>
    <cellStyle name="Обычный 4 2" xfId="76"/>
    <cellStyle name="Обычный 5" xfId="97"/>
    <cellStyle name="Обычный 5 2" xfId="279"/>
    <cellStyle name="Обычный 5 2 2" xfId="426"/>
    <cellStyle name="Обычный 5 2 3" xfId="588"/>
    <cellStyle name="Обычный 5 3" xfId="143"/>
    <cellStyle name="Обычный 5 4" xfId="373"/>
    <cellStyle name="Обычный 5 5" xfId="540"/>
    <cellStyle name="Обычный 6" xfId="77"/>
    <cellStyle name="Обычный 6 2" xfId="269"/>
    <cellStyle name="Обычный 6 2 2" xfId="422"/>
    <cellStyle name="Обычный 6 2 3" xfId="584"/>
    <cellStyle name="Обычный 6 3" xfId="139"/>
    <cellStyle name="Обычный 6 4" xfId="369"/>
    <cellStyle name="Обычный 6 5" xfId="536"/>
    <cellStyle name="Обычный 7" xfId="78"/>
    <cellStyle name="Обычный 8" xfId="98"/>
    <cellStyle name="Обычный 8 2" xfId="280"/>
    <cellStyle name="Обычный 8 2 2" xfId="427"/>
    <cellStyle name="Обычный 8 2 3" xfId="589"/>
    <cellStyle name="Обычный 8 3" xfId="144"/>
    <cellStyle name="Обычный 8 4" xfId="374"/>
    <cellStyle name="Обычный 8 5" xfId="541"/>
    <cellStyle name="Обычный 9" xfId="112"/>
    <cellStyle name="Обычный 9 2" xfId="294"/>
    <cellStyle name="Обычный 9 2 2" xfId="441"/>
    <cellStyle name="Обычный 9 2 3" xfId="603"/>
    <cellStyle name="Обычный 9 3" xfId="158"/>
    <cellStyle name="Обычный 9 4" xfId="388"/>
    <cellStyle name="Обычный 9 5" xfId="555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2" xfId="86"/>
    <cellStyle name="Примечание 2 2" xfId="201"/>
    <cellStyle name="Примечание 2 2 2" xfId="417"/>
    <cellStyle name="Примечание 2 2 3" xfId="368"/>
    <cellStyle name="Примечание 2 2 4" xfId="366"/>
    <cellStyle name="Примечание 2 3" xfId="272"/>
    <cellStyle name="Примечание 2 3 2" xfId="423"/>
    <cellStyle name="Примечание 2 3 3" xfId="585"/>
    <cellStyle name="Примечание 2 4" xfId="140"/>
    <cellStyle name="Примечание 2 5" xfId="370"/>
    <cellStyle name="Примечание 2 6" xfId="537"/>
    <cellStyle name="Примечание 3" xfId="87"/>
    <cellStyle name="Примечание 4" xfId="99"/>
    <cellStyle name="Примечание 4 2" xfId="281"/>
    <cellStyle name="Примечание 4 2 2" xfId="428"/>
    <cellStyle name="Примечание 4 2 3" xfId="590"/>
    <cellStyle name="Примечание 4 3" xfId="145"/>
    <cellStyle name="Примечание 4 4" xfId="375"/>
    <cellStyle name="Примечание 4 5" xfId="542"/>
    <cellStyle name="Примечание 5" xfId="113"/>
    <cellStyle name="Примечание 5 2" xfId="295"/>
    <cellStyle name="Примечание 5 2 2" xfId="442"/>
    <cellStyle name="Примечание 5 2 3" xfId="604"/>
    <cellStyle name="Примечание 5 3" xfId="159"/>
    <cellStyle name="Примечание 5 4" xfId="389"/>
    <cellStyle name="Примечание 5 5" xfId="556"/>
    <cellStyle name="Примечание 6" xfId="186"/>
    <cellStyle name="Примечание 6 2" xfId="404"/>
    <cellStyle name="Примечание 6 3" xfId="570"/>
    <cellStyle name="Примечание 7" xfId="309"/>
    <cellStyle name="Примечание 7 2" xfId="456"/>
    <cellStyle name="Примечание 7 3" xfId="618"/>
    <cellStyle name="Примечание 8" xfId="323"/>
    <cellStyle name="Примечание 8 2" xfId="470"/>
    <cellStyle name="Примечание 8 3" xfId="632"/>
    <cellStyle name="Примечание 9" xfId="337"/>
    <cellStyle name="Примечание 9 2" xfId="484"/>
    <cellStyle name="Примечание 9 3" xfId="646"/>
    <cellStyle name="Процентный" xfId="95" builtinId="5"/>
    <cellStyle name="Процентный 2" xfId="277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0"/>
  <tableStyles count="0" defaultTableStyle="TableStyleMedium2" defaultPivotStyle="PivotStyleMedium9"/>
  <colors>
    <mruColors>
      <color rgb="FFFF99FF"/>
      <color rgb="FFFF99CC"/>
      <color rgb="FFFF6699"/>
      <color rgb="FF33CCFF"/>
      <color rgb="FFFF66FF"/>
      <color rgb="FF66FFFF"/>
      <color rgb="FFFFFFCC"/>
      <color rgb="FFFFFF99"/>
      <color rgb="FFFFC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  <pageSetUpPr fitToPage="1"/>
  </sheetPr>
  <dimension ref="A1:AX111"/>
  <sheetViews>
    <sheetView tabSelected="1" view="pageBreakPreview" topLeftCell="B64" zoomScale="70" zoomScaleNormal="70" zoomScaleSheetLayoutView="70" zoomScalePageLayoutView="55" workbookViewId="0">
      <selection activeCell="B12" sqref="B12"/>
    </sheetView>
  </sheetViews>
  <sheetFormatPr defaultRowHeight="16.5" x14ac:dyDescent="0.3"/>
  <cols>
    <col min="1" max="1" width="4.85546875" style="30" hidden="1" customWidth="1"/>
    <col min="2" max="2" width="21.42578125" style="31" customWidth="1"/>
    <col min="3" max="3" width="9.85546875" style="1" customWidth="1"/>
    <col min="4" max="4" width="8.85546875" style="1" customWidth="1"/>
    <col min="5" max="5" width="5.140625" style="44" customWidth="1"/>
    <col min="6" max="6" width="10.42578125" style="1" customWidth="1"/>
    <col min="7" max="7" width="9" style="1" customWidth="1"/>
    <col min="8" max="8" width="4.85546875" style="47" customWidth="1"/>
    <col min="9" max="9" width="9.5703125" style="1" customWidth="1"/>
    <col min="10" max="10" width="8.85546875" style="1" customWidth="1"/>
    <col min="11" max="11" width="4.7109375" style="48" customWidth="1"/>
    <col min="12" max="12" width="9.85546875" style="1" customWidth="1"/>
    <col min="13" max="13" width="10.28515625" style="1" customWidth="1"/>
    <col min="14" max="14" width="5" style="47" customWidth="1"/>
    <col min="15" max="15" width="8.140625" style="1" customWidth="1"/>
    <col min="16" max="16" width="5" style="48" customWidth="1"/>
    <col min="17" max="17" width="12.42578125" style="1" customWidth="1"/>
    <col min="18" max="18" width="11.140625" style="110" customWidth="1"/>
    <col min="19" max="19" width="10" style="110" customWidth="1"/>
    <col min="20" max="20" width="5" style="48" customWidth="1"/>
    <col min="21" max="21" width="7.85546875" style="47" customWidth="1"/>
    <col min="22" max="22" width="13.140625" style="1" customWidth="1"/>
    <col min="23" max="23" width="4.7109375" style="48" customWidth="1"/>
    <col min="24" max="24" width="9.5703125" style="73" customWidth="1"/>
    <col min="25" max="25" width="4.5703125" style="48" customWidth="1"/>
    <col min="26" max="26" width="10.85546875" style="1" customWidth="1"/>
    <col min="27" max="27" width="7.85546875" style="48" customWidth="1"/>
    <col min="28" max="28" width="10.28515625" style="1" customWidth="1"/>
    <col min="29" max="29" width="4.85546875" style="48" customWidth="1"/>
    <col min="30" max="30" width="10" style="1" customWidth="1"/>
    <col min="31" max="31" width="4.28515625" style="48" customWidth="1"/>
    <col min="32" max="32" width="7.85546875" style="48" customWidth="1"/>
    <col min="33" max="33" width="10.7109375" style="1" customWidth="1"/>
    <col min="34" max="34" width="9.42578125" style="1" customWidth="1"/>
    <col min="35" max="35" width="5" style="48" customWidth="1"/>
    <col min="36" max="36" width="10.28515625" style="1" customWidth="1"/>
    <col min="37" max="37" width="10.42578125" style="1" customWidth="1"/>
    <col min="38" max="38" width="5" style="48" customWidth="1"/>
    <col min="39" max="39" width="11.85546875" style="1" customWidth="1"/>
    <col min="40" max="40" width="10.42578125" style="1" customWidth="1"/>
    <col min="41" max="41" width="5" style="48" customWidth="1"/>
    <col min="42" max="42" width="7.42578125" style="48" customWidth="1"/>
    <col min="43" max="43" width="10.140625" style="1" customWidth="1"/>
    <col min="44" max="44" width="10.28515625" style="1" customWidth="1"/>
    <col min="45" max="45" width="10.7109375" style="48" customWidth="1"/>
    <col min="46" max="46" width="7.28515625" style="48" customWidth="1"/>
    <col min="47" max="47" width="9.5703125" style="48" customWidth="1"/>
    <col min="48" max="48" width="10.5703125" style="48" customWidth="1"/>
    <col min="49" max="49" width="23.5703125" style="80" hidden="1" customWidth="1"/>
    <col min="50" max="50" width="15" style="31" hidden="1" customWidth="1"/>
    <col min="51" max="16384" width="9.140625" style="30"/>
  </cols>
  <sheetData>
    <row r="1" spans="1:50" s="68" customFormat="1" ht="29.25" customHeight="1" x14ac:dyDescent="0.25">
      <c r="A1" s="102"/>
      <c r="B1" s="32"/>
      <c r="C1" s="143" t="s">
        <v>220</v>
      </c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03"/>
      <c r="AW1" s="77"/>
    </row>
    <row r="2" spans="1:50" s="68" customFormat="1" ht="21.75" customHeight="1" x14ac:dyDescent="0.25">
      <c r="A2" s="104"/>
      <c r="B2" s="33"/>
      <c r="C2" s="145" t="s">
        <v>227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05"/>
      <c r="AW2" s="120"/>
    </row>
    <row r="3" spans="1:50" s="67" customFormat="1" ht="33.75" customHeight="1" x14ac:dyDescent="0.25">
      <c r="A3" s="64"/>
      <c r="B3" s="74"/>
      <c r="C3" s="147" t="s">
        <v>114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9"/>
      <c r="V3" s="150" t="s">
        <v>124</v>
      </c>
      <c r="W3" s="151"/>
      <c r="X3" s="151"/>
      <c r="Y3" s="151"/>
      <c r="Z3" s="151"/>
      <c r="AA3" s="151"/>
      <c r="AB3" s="151"/>
      <c r="AC3" s="151"/>
      <c r="AD3" s="151"/>
      <c r="AE3" s="151"/>
      <c r="AF3" s="152"/>
      <c r="AG3" s="140" t="s">
        <v>115</v>
      </c>
      <c r="AH3" s="141"/>
      <c r="AI3" s="141"/>
      <c r="AJ3" s="141"/>
      <c r="AK3" s="141"/>
      <c r="AL3" s="141"/>
      <c r="AM3" s="141"/>
      <c r="AN3" s="141"/>
      <c r="AO3" s="141"/>
      <c r="AP3" s="142"/>
      <c r="AQ3" s="153" t="s">
        <v>221</v>
      </c>
      <c r="AR3" s="154"/>
      <c r="AS3" s="155"/>
      <c r="AT3" s="106"/>
      <c r="AU3" s="65"/>
      <c r="AV3" s="66"/>
      <c r="AW3" s="121"/>
      <c r="AX3" s="81"/>
    </row>
    <row r="4" spans="1:50" s="4" customFormat="1" ht="127.5" customHeight="1" x14ac:dyDescent="0.3">
      <c r="A4" s="55"/>
      <c r="B4" s="56"/>
      <c r="C4" s="57" t="s">
        <v>119</v>
      </c>
      <c r="D4" s="58" t="s">
        <v>109</v>
      </c>
      <c r="E4" s="59" t="s">
        <v>7</v>
      </c>
      <c r="F4" s="58" t="s">
        <v>120</v>
      </c>
      <c r="G4" s="58" t="s">
        <v>108</v>
      </c>
      <c r="H4" s="59" t="s">
        <v>7</v>
      </c>
      <c r="I4" s="58" t="s">
        <v>121</v>
      </c>
      <c r="J4" s="58" t="s">
        <v>6</v>
      </c>
      <c r="K4" s="59" t="s">
        <v>7</v>
      </c>
      <c r="L4" s="58" t="s">
        <v>10</v>
      </c>
      <c r="M4" s="58" t="s">
        <v>0</v>
      </c>
      <c r="N4" s="59" t="s">
        <v>5</v>
      </c>
      <c r="O4" s="58" t="s">
        <v>1</v>
      </c>
      <c r="P4" s="59" t="s">
        <v>7</v>
      </c>
      <c r="Q4" s="58" t="s">
        <v>11</v>
      </c>
      <c r="R4" s="112" t="s">
        <v>2</v>
      </c>
      <c r="S4" s="112" t="s">
        <v>225</v>
      </c>
      <c r="T4" s="59" t="s">
        <v>5</v>
      </c>
      <c r="U4" s="36" t="s">
        <v>113</v>
      </c>
      <c r="V4" s="60" t="s">
        <v>4</v>
      </c>
      <c r="W4" s="61" t="s">
        <v>5</v>
      </c>
      <c r="X4" s="70" t="s">
        <v>3</v>
      </c>
      <c r="Y4" s="61" t="s">
        <v>5</v>
      </c>
      <c r="Z4" s="60" t="s">
        <v>8</v>
      </c>
      <c r="AA4" s="61" t="s">
        <v>7</v>
      </c>
      <c r="AB4" s="60" t="s">
        <v>107</v>
      </c>
      <c r="AC4" s="61" t="s">
        <v>7</v>
      </c>
      <c r="AD4" s="60" t="s">
        <v>118</v>
      </c>
      <c r="AE4" s="61" t="s">
        <v>7</v>
      </c>
      <c r="AF4" s="37" t="s">
        <v>112</v>
      </c>
      <c r="AG4" s="62" t="s">
        <v>9</v>
      </c>
      <c r="AH4" s="62" t="s">
        <v>104</v>
      </c>
      <c r="AI4" s="63" t="s">
        <v>7</v>
      </c>
      <c r="AJ4" s="62" t="s">
        <v>12</v>
      </c>
      <c r="AK4" s="62" t="s">
        <v>105</v>
      </c>
      <c r="AL4" s="63" t="s">
        <v>7</v>
      </c>
      <c r="AM4" s="62" t="s">
        <v>117</v>
      </c>
      <c r="AN4" s="62" t="s">
        <v>106</v>
      </c>
      <c r="AO4" s="63" t="s">
        <v>7</v>
      </c>
      <c r="AP4" s="38" t="s">
        <v>111</v>
      </c>
      <c r="AQ4" s="111" t="s">
        <v>222</v>
      </c>
      <c r="AR4" s="111" t="s">
        <v>223</v>
      </c>
      <c r="AS4" s="111" t="s">
        <v>224</v>
      </c>
      <c r="AT4" s="38" t="s">
        <v>111</v>
      </c>
      <c r="AU4" s="69" t="s">
        <v>226</v>
      </c>
      <c r="AV4" s="69" t="s">
        <v>110</v>
      </c>
      <c r="AW4" s="122"/>
      <c r="AX4" s="82"/>
    </row>
    <row r="5" spans="1:50" s="17" customFormat="1" x14ac:dyDescent="0.2">
      <c r="A5" s="34">
        <f>A4+1</f>
        <v>1</v>
      </c>
      <c r="B5" s="75" t="s">
        <v>18</v>
      </c>
      <c r="C5" s="129">
        <v>49</v>
      </c>
      <c r="D5" s="125">
        <v>53</v>
      </c>
      <c r="E5" s="84">
        <f t="shared" ref="E5:E36" si="0">IF(OR(0.25&gt;=(C5-D5)/C5),(-0.25&lt;=(C5-D5)/C5)*1,0)</f>
        <v>1</v>
      </c>
      <c r="F5" s="129">
        <v>940</v>
      </c>
      <c r="G5" s="125">
        <v>932</v>
      </c>
      <c r="H5" s="85">
        <f t="shared" ref="H5:H36" si="1">IF(OR(0.04&gt;=(F5-G5)/F5),(-0.04&lt;=(F5-G5)/F5)*1,0)</f>
        <v>1</v>
      </c>
      <c r="I5" s="129">
        <v>32</v>
      </c>
      <c r="J5" s="125">
        <v>32</v>
      </c>
      <c r="K5" s="86">
        <f t="shared" ref="K5:K18" si="2">IF(I5=J5,1,0)</f>
        <v>1</v>
      </c>
      <c r="L5" s="125">
        <v>1198</v>
      </c>
      <c r="M5" s="125">
        <v>99</v>
      </c>
      <c r="N5" s="88">
        <f t="shared" ref="N5:N36" si="3">IF(M5&gt;=95,2,IF(M5&gt;=85,1,0))</f>
        <v>2</v>
      </c>
      <c r="O5" s="125">
        <v>345</v>
      </c>
      <c r="P5" s="88">
        <f t="shared" ref="P5:P37" si="4">IF(O5&gt;=200,1,0)</f>
        <v>1</v>
      </c>
      <c r="Q5" s="128">
        <v>1125</v>
      </c>
      <c r="R5" s="125">
        <v>1339</v>
      </c>
      <c r="S5" s="126">
        <f t="shared" ref="S5:S36" si="5">R5*100/Q5</f>
        <v>119.02222222222223</v>
      </c>
      <c r="T5" s="88">
        <f t="shared" ref="T5:T36" si="6">IF((R5/Q5)&gt;=0.95,2,IF((R5/Q5)&gt;=0.9,1,0))</f>
        <v>2</v>
      </c>
      <c r="U5" s="89">
        <f t="shared" ref="U5:U36" si="7">E5+H5+K5+N5+P5+T5</f>
        <v>8</v>
      </c>
      <c r="V5" s="125">
        <v>98</v>
      </c>
      <c r="W5" s="90">
        <f t="shared" ref="W5:W36" si="8">IF(V5&gt;=95,2,IF(V5&gt;=85,1,0))</f>
        <v>2</v>
      </c>
      <c r="X5" s="125">
        <v>97</v>
      </c>
      <c r="Y5" s="91">
        <f t="shared" ref="Y5:Y36" si="9">IF(X5&gt;=90,2,IF(X5&gt;=80,1,0))</f>
        <v>2</v>
      </c>
      <c r="Z5" s="125">
        <v>53931</v>
      </c>
      <c r="AA5" s="90">
        <f t="shared" ref="AA5:AA36" si="10">IF((Z5/G5/13)&gt;2,1,0)</f>
        <v>1</v>
      </c>
      <c r="AB5" s="125">
        <v>14482</v>
      </c>
      <c r="AC5" s="92">
        <f t="shared" ref="AC5:AC36" si="11">IF(AB5&gt;G5*3,1,0)</f>
        <v>1</v>
      </c>
      <c r="AD5" s="127">
        <v>100</v>
      </c>
      <c r="AE5" s="91">
        <f t="shared" ref="AE5:AE36" si="12">IF(AD5&gt;=90,1,0)</f>
        <v>1</v>
      </c>
      <c r="AF5" s="93">
        <f t="shared" ref="AF5:AF36" si="13">W5+Y5+AA5+AC5+AE5</f>
        <v>7</v>
      </c>
      <c r="AG5" s="125">
        <v>17464</v>
      </c>
      <c r="AH5" s="94">
        <f t="shared" ref="AH5:AH36" si="14">AG5/L5</f>
        <v>14.57762938230384</v>
      </c>
      <c r="AI5" s="95">
        <f t="shared" ref="AI5:AI36" si="15">IF(AH5&gt;=7.5,1,0)</f>
        <v>1</v>
      </c>
      <c r="AJ5" s="125">
        <v>9035</v>
      </c>
      <c r="AK5" s="83">
        <f t="shared" ref="AK5:AK36" si="16">AJ5/G5</f>
        <v>9.6942060085836914</v>
      </c>
      <c r="AL5" s="96">
        <f t="shared" ref="AL5:AL36" si="17">IF(AK5&gt;=7.5,1,0)</f>
        <v>1</v>
      </c>
      <c r="AM5" s="125">
        <v>2558</v>
      </c>
      <c r="AN5" s="83">
        <f t="shared" ref="AN5:AN36" si="18">AM5/D5</f>
        <v>48.264150943396224</v>
      </c>
      <c r="AO5" s="97">
        <f t="shared" ref="AO5:AO36" si="19">IF(AN5&gt;=29.9,1,0)</f>
        <v>1</v>
      </c>
      <c r="AP5" s="98">
        <f t="shared" ref="AP5:AP36" si="20">AI5+AL5+AO5</f>
        <v>3</v>
      </c>
      <c r="AQ5" s="87">
        <v>1</v>
      </c>
      <c r="AR5" s="87">
        <v>1</v>
      </c>
      <c r="AS5" s="83">
        <v>1</v>
      </c>
      <c r="AT5" s="98">
        <f t="shared" ref="AT5:AT36" si="21">AQ5+AR5+AS5</f>
        <v>3</v>
      </c>
      <c r="AU5" s="99">
        <f t="shared" ref="AU5:AU36" si="22">U5+AF5+AP5+AT5</f>
        <v>21</v>
      </c>
      <c r="AV5" s="100">
        <f t="shared" ref="AV5:AV36" si="23">AU5/21</f>
        <v>1</v>
      </c>
      <c r="AW5" s="123" t="s">
        <v>18</v>
      </c>
      <c r="AX5" s="117" t="s">
        <v>131</v>
      </c>
    </row>
    <row r="6" spans="1:50" s="17" customFormat="1" x14ac:dyDescent="0.2">
      <c r="A6" s="35">
        <f>A5+1</f>
        <v>2</v>
      </c>
      <c r="B6" s="76" t="s">
        <v>31</v>
      </c>
      <c r="C6" s="129">
        <v>74</v>
      </c>
      <c r="D6" s="125">
        <v>84</v>
      </c>
      <c r="E6" s="84">
        <f t="shared" si="0"/>
        <v>1</v>
      </c>
      <c r="F6" s="129">
        <v>1748</v>
      </c>
      <c r="G6" s="125">
        <v>1752</v>
      </c>
      <c r="H6" s="85">
        <f t="shared" si="1"/>
        <v>1</v>
      </c>
      <c r="I6" s="129">
        <v>57</v>
      </c>
      <c r="J6" s="125">
        <v>57</v>
      </c>
      <c r="K6" s="86">
        <f t="shared" si="2"/>
        <v>1</v>
      </c>
      <c r="L6" s="125">
        <v>1977</v>
      </c>
      <c r="M6" s="125">
        <v>98</v>
      </c>
      <c r="N6" s="88">
        <f t="shared" si="3"/>
        <v>2</v>
      </c>
      <c r="O6" s="125">
        <v>672</v>
      </c>
      <c r="P6" s="88">
        <f t="shared" si="4"/>
        <v>1</v>
      </c>
      <c r="Q6" s="128">
        <v>1796</v>
      </c>
      <c r="R6" s="125">
        <v>2098</v>
      </c>
      <c r="S6" s="126">
        <f t="shared" si="5"/>
        <v>116.815144766147</v>
      </c>
      <c r="T6" s="88">
        <f t="shared" si="6"/>
        <v>2</v>
      </c>
      <c r="U6" s="89">
        <f t="shared" si="7"/>
        <v>8</v>
      </c>
      <c r="V6" s="125">
        <v>99</v>
      </c>
      <c r="W6" s="90">
        <f t="shared" si="8"/>
        <v>2</v>
      </c>
      <c r="X6" s="125">
        <v>97</v>
      </c>
      <c r="Y6" s="91">
        <f t="shared" si="9"/>
        <v>2</v>
      </c>
      <c r="Z6" s="125">
        <v>78987</v>
      </c>
      <c r="AA6" s="90">
        <f t="shared" si="10"/>
        <v>1</v>
      </c>
      <c r="AB6" s="125">
        <v>24929</v>
      </c>
      <c r="AC6" s="92">
        <f t="shared" si="11"/>
        <v>1</v>
      </c>
      <c r="AD6" s="127">
        <v>99</v>
      </c>
      <c r="AE6" s="91">
        <f t="shared" si="12"/>
        <v>1</v>
      </c>
      <c r="AF6" s="93">
        <f t="shared" si="13"/>
        <v>7</v>
      </c>
      <c r="AG6" s="125">
        <v>19576</v>
      </c>
      <c r="AH6" s="94">
        <f t="shared" si="14"/>
        <v>9.9018715225088521</v>
      </c>
      <c r="AI6" s="95">
        <f t="shared" si="15"/>
        <v>1</v>
      </c>
      <c r="AJ6" s="125">
        <v>28008</v>
      </c>
      <c r="AK6" s="83">
        <f t="shared" si="16"/>
        <v>15.986301369863014</v>
      </c>
      <c r="AL6" s="96">
        <f t="shared" si="17"/>
        <v>1</v>
      </c>
      <c r="AM6" s="125">
        <v>4926</v>
      </c>
      <c r="AN6" s="83">
        <f t="shared" si="18"/>
        <v>58.642857142857146</v>
      </c>
      <c r="AO6" s="97">
        <f t="shared" si="19"/>
        <v>1</v>
      </c>
      <c r="AP6" s="98">
        <f t="shared" si="20"/>
        <v>3</v>
      </c>
      <c r="AQ6" s="87">
        <v>1</v>
      </c>
      <c r="AR6" s="87">
        <v>1</v>
      </c>
      <c r="AS6" s="83">
        <v>1</v>
      </c>
      <c r="AT6" s="98">
        <f t="shared" si="21"/>
        <v>3</v>
      </c>
      <c r="AU6" s="99">
        <f t="shared" si="22"/>
        <v>21</v>
      </c>
      <c r="AV6" s="100">
        <f t="shared" si="23"/>
        <v>1</v>
      </c>
      <c r="AW6" s="119" t="s">
        <v>31</v>
      </c>
      <c r="AX6" s="117" t="s">
        <v>144</v>
      </c>
    </row>
    <row r="7" spans="1:50" s="16" customFormat="1" x14ac:dyDescent="0.2">
      <c r="A7" s="35">
        <f>A6+1</f>
        <v>3</v>
      </c>
      <c r="B7" s="76" t="s">
        <v>102</v>
      </c>
      <c r="C7" s="129">
        <v>87</v>
      </c>
      <c r="D7" s="125">
        <v>102</v>
      </c>
      <c r="E7" s="84">
        <f t="shared" si="0"/>
        <v>1</v>
      </c>
      <c r="F7" s="129">
        <v>2289</v>
      </c>
      <c r="G7" s="125">
        <v>2283</v>
      </c>
      <c r="H7" s="85">
        <f t="shared" si="1"/>
        <v>1</v>
      </c>
      <c r="I7" s="129">
        <v>65</v>
      </c>
      <c r="J7" s="125">
        <v>65</v>
      </c>
      <c r="K7" s="86">
        <f t="shared" si="2"/>
        <v>1</v>
      </c>
      <c r="L7" s="125">
        <v>3468</v>
      </c>
      <c r="M7" s="125">
        <v>100</v>
      </c>
      <c r="N7" s="88">
        <f t="shared" si="3"/>
        <v>2</v>
      </c>
      <c r="O7" s="125">
        <v>390</v>
      </c>
      <c r="P7" s="88">
        <f t="shared" si="4"/>
        <v>1</v>
      </c>
      <c r="Q7" s="128">
        <v>2187</v>
      </c>
      <c r="R7" s="125">
        <v>2481</v>
      </c>
      <c r="S7" s="126">
        <f t="shared" si="5"/>
        <v>113.44307270233196</v>
      </c>
      <c r="T7" s="88">
        <f t="shared" si="6"/>
        <v>2</v>
      </c>
      <c r="U7" s="89">
        <f t="shared" si="7"/>
        <v>8</v>
      </c>
      <c r="V7" s="125">
        <v>99</v>
      </c>
      <c r="W7" s="90">
        <f t="shared" si="8"/>
        <v>2</v>
      </c>
      <c r="X7" s="125">
        <v>94</v>
      </c>
      <c r="Y7" s="91">
        <f t="shared" si="9"/>
        <v>2</v>
      </c>
      <c r="Z7" s="125">
        <v>96635</v>
      </c>
      <c r="AA7" s="90">
        <f t="shared" si="10"/>
        <v>1</v>
      </c>
      <c r="AB7" s="125">
        <v>30474</v>
      </c>
      <c r="AC7" s="92">
        <f t="shared" si="11"/>
        <v>1</v>
      </c>
      <c r="AD7" s="127">
        <v>100</v>
      </c>
      <c r="AE7" s="91">
        <f t="shared" si="12"/>
        <v>1</v>
      </c>
      <c r="AF7" s="93">
        <f t="shared" si="13"/>
        <v>7</v>
      </c>
      <c r="AG7" s="125">
        <v>32909</v>
      </c>
      <c r="AH7" s="94">
        <f t="shared" si="14"/>
        <v>9.4893310265282587</v>
      </c>
      <c r="AI7" s="95">
        <f t="shared" si="15"/>
        <v>1</v>
      </c>
      <c r="AJ7" s="125">
        <v>20058</v>
      </c>
      <c r="AK7" s="83">
        <f t="shared" si="16"/>
        <v>8.7858081471747695</v>
      </c>
      <c r="AL7" s="96">
        <f t="shared" si="17"/>
        <v>1</v>
      </c>
      <c r="AM7" s="125">
        <v>3444</v>
      </c>
      <c r="AN7" s="83">
        <f t="shared" si="18"/>
        <v>33.764705882352942</v>
      </c>
      <c r="AO7" s="97">
        <f t="shared" si="19"/>
        <v>1</v>
      </c>
      <c r="AP7" s="98">
        <f t="shared" si="20"/>
        <v>3</v>
      </c>
      <c r="AQ7" s="87">
        <v>1</v>
      </c>
      <c r="AR7" s="87">
        <v>1</v>
      </c>
      <c r="AS7" s="83">
        <v>1</v>
      </c>
      <c r="AT7" s="98">
        <f t="shared" si="21"/>
        <v>3</v>
      </c>
      <c r="AU7" s="99">
        <f t="shared" si="22"/>
        <v>21</v>
      </c>
      <c r="AV7" s="100">
        <f t="shared" si="23"/>
        <v>1</v>
      </c>
      <c r="AW7" s="119" t="s">
        <v>102</v>
      </c>
      <c r="AX7" s="117" t="s">
        <v>215</v>
      </c>
    </row>
    <row r="8" spans="1:50" s="17" customFormat="1" x14ac:dyDescent="0.2">
      <c r="A8" s="35">
        <v>1</v>
      </c>
      <c r="B8" s="76" t="s">
        <v>15</v>
      </c>
      <c r="C8" s="129">
        <v>65</v>
      </c>
      <c r="D8" s="125">
        <v>72</v>
      </c>
      <c r="E8" s="84">
        <f t="shared" si="0"/>
        <v>1</v>
      </c>
      <c r="F8" s="129">
        <v>1243</v>
      </c>
      <c r="G8" s="125">
        <v>1242</v>
      </c>
      <c r="H8" s="85">
        <f t="shared" si="1"/>
        <v>1</v>
      </c>
      <c r="I8" s="129">
        <v>42</v>
      </c>
      <c r="J8" s="125">
        <v>42</v>
      </c>
      <c r="K8" s="86">
        <f t="shared" si="2"/>
        <v>1</v>
      </c>
      <c r="L8" s="125">
        <v>2253</v>
      </c>
      <c r="M8" s="125">
        <v>100</v>
      </c>
      <c r="N8" s="88">
        <f t="shared" si="3"/>
        <v>2</v>
      </c>
      <c r="O8" s="125">
        <v>650</v>
      </c>
      <c r="P8" s="88">
        <f t="shared" si="4"/>
        <v>1</v>
      </c>
      <c r="Q8" s="128">
        <v>1499</v>
      </c>
      <c r="R8" s="125">
        <v>1771</v>
      </c>
      <c r="S8" s="126">
        <f t="shared" si="5"/>
        <v>118.1454302868579</v>
      </c>
      <c r="T8" s="88">
        <f t="shared" si="6"/>
        <v>2</v>
      </c>
      <c r="U8" s="89">
        <f t="shared" si="7"/>
        <v>8</v>
      </c>
      <c r="V8" s="125">
        <v>99</v>
      </c>
      <c r="W8" s="90">
        <f t="shared" si="8"/>
        <v>2</v>
      </c>
      <c r="X8" s="125">
        <v>97</v>
      </c>
      <c r="Y8" s="91">
        <f t="shared" si="9"/>
        <v>2</v>
      </c>
      <c r="Z8" s="125">
        <v>63326</v>
      </c>
      <c r="AA8" s="90">
        <f t="shared" si="10"/>
        <v>1</v>
      </c>
      <c r="AB8" s="125">
        <v>21567</v>
      </c>
      <c r="AC8" s="92">
        <f t="shared" si="11"/>
        <v>1</v>
      </c>
      <c r="AD8" s="127">
        <v>99</v>
      </c>
      <c r="AE8" s="91">
        <f t="shared" si="12"/>
        <v>1</v>
      </c>
      <c r="AF8" s="93">
        <f t="shared" si="13"/>
        <v>7</v>
      </c>
      <c r="AG8" s="125">
        <v>19874</v>
      </c>
      <c r="AH8" s="94">
        <f t="shared" si="14"/>
        <v>8.8211273857079444</v>
      </c>
      <c r="AI8" s="95">
        <f t="shared" si="15"/>
        <v>1</v>
      </c>
      <c r="AJ8" s="125">
        <v>12363</v>
      </c>
      <c r="AK8" s="83">
        <f t="shared" si="16"/>
        <v>9.954106280193237</v>
      </c>
      <c r="AL8" s="96">
        <f t="shared" si="17"/>
        <v>1</v>
      </c>
      <c r="AM8" s="125">
        <v>4479</v>
      </c>
      <c r="AN8" s="83">
        <f t="shared" si="18"/>
        <v>62.208333333333336</v>
      </c>
      <c r="AO8" s="97">
        <f t="shared" si="19"/>
        <v>1</v>
      </c>
      <c r="AP8" s="98">
        <f t="shared" si="20"/>
        <v>3</v>
      </c>
      <c r="AQ8" s="87">
        <v>1</v>
      </c>
      <c r="AR8" s="87">
        <v>1</v>
      </c>
      <c r="AS8" s="83">
        <v>1</v>
      </c>
      <c r="AT8" s="98">
        <f t="shared" si="21"/>
        <v>3</v>
      </c>
      <c r="AU8" s="99">
        <f t="shared" si="22"/>
        <v>21</v>
      </c>
      <c r="AV8" s="100">
        <f t="shared" si="23"/>
        <v>1</v>
      </c>
      <c r="AW8" s="119" t="s">
        <v>15</v>
      </c>
      <c r="AX8" s="116" t="s">
        <v>128</v>
      </c>
    </row>
    <row r="9" spans="1:50" s="17" customFormat="1" x14ac:dyDescent="0.2">
      <c r="A9" s="35">
        <f t="shared" ref="A9:A40" si="24">A8+1</f>
        <v>2</v>
      </c>
      <c r="B9" s="76" t="s">
        <v>22</v>
      </c>
      <c r="C9" s="129">
        <v>73</v>
      </c>
      <c r="D9" s="125">
        <v>78</v>
      </c>
      <c r="E9" s="84">
        <f t="shared" si="0"/>
        <v>1</v>
      </c>
      <c r="F9" s="129">
        <v>1496</v>
      </c>
      <c r="G9" s="125">
        <v>1495</v>
      </c>
      <c r="H9" s="85">
        <f t="shared" si="1"/>
        <v>1</v>
      </c>
      <c r="I9" s="129">
        <v>46</v>
      </c>
      <c r="J9" s="125">
        <v>46</v>
      </c>
      <c r="K9" s="86">
        <f t="shared" si="2"/>
        <v>1</v>
      </c>
      <c r="L9" s="125">
        <v>1876</v>
      </c>
      <c r="M9" s="125">
        <v>100</v>
      </c>
      <c r="N9" s="88">
        <f t="shared" si="3"/>
        <v>2</v>
      </c>
      <c r="O9" s="125">
        <v>457</v>
      </c>
      <c r="P9" s="88">
        <f t="shared" si="4"/>
        <v>1</v>
      </c>
      <c r="Q9" s="128">
        <v>1655</v>
      </c>
      <c r="R9" s="125">
        <v>1942</v>
      </c>
      <c r="S9" s="126">
        <f t="shared" si="5"/>
        <v>117.34138972809667</v>
      </c>
      <c r="T9" s="88">
        <f t="shared" si="6"/>
        <v>2</v>
      </c>
      <c r="U9" s="89">
        <f t="shared" si="7"/>
        <v>8</v>
      </c>
      <c r="V9" s="125">
        <v>96</v>
      </c>
      <c r="W9" s="90">
        <f t="shared" si="8"/>
        <v>2</v>
      </c>
      <c r="X9" s="125">
        <v>96</v>
      </c>
      <c r="Y9" s="91">
        <f t="shared" si="9"/>
        <v>2</v>
      </c>
      <c r="Z9" s="125">
        <v>66272</v>
      </c>
      <c r="AA9" s="90">
        <f t="shared" si="10"/>
        <v>1</v>
      </c>
      <c r="AB9" s="125">
        <v>26068</v>
      </c>
      <c r="AC9" s="92">
        <f t="shared" si="11"/>
        <v>1</v>
      </c>
      <c r="AD9" s="127">
        <v>100</v>
      </c>
      <c r="AE9" s="91">
        <f t="shared" si="12"/>
        <v>1</v>
      </c>
      <c r="AF9" s="93">
        <f t="shared" si="13"/>
        <v>7</v>
      </c>
      <c r="AG9" s="125">
        <v>29306</v>
      </c>
      <c r="AH9" s="94">
        <f t="shared" si="14"/>
        <v>15.621535181236673</v>
      </c>
      <c r="AI9" s="95">
        <f t="shared" si="15"/>
        <v>1</v>
      </c>
      <c r="AJ9" s="125">
        <v>19688</v>
      </c>
      <c r="AK9" s="83">
        <f t="shared" si="16"/>
        <v>13.169230769230769</v>
      </c>
      <c r="AL9" s="96">
        <f t="shared" si="17"/>
        <v>1</v>
      </c>
      <c r="AM9" s="125">
        <v>4025</v>
      </c>
      <c r="AN9" s="83">
        <f t="shared" si="18"/>
        <v>51.602564102564102</v>
      </c>
      <c r="AO9" s="97">
        <f t="shared" si="19"/>
        <v>1</v>
      </c>
      <c r="AP9" s="98">
        <f t="shared" si="20"/>
        <v>3</v>
      </c>
      <c r="AQ9" s="87">
        <v>1</v>
      </c>
      <c r="AR9" s="87">
        <v>1</v>
      </c>
      <c r="AS9" s="83">
        <v>1</v>
      </c>
      <c r="AT9" s="98">
        <f t="shared" si="21"/>
        <v>3</v>
      </c>
      <c r="AU9" s="99">
        <f t="shared" si="22"/>
        <v>21</v>
      </c>
      <c r="AV9" s="100">
        <f t="shared" si="23"/>
        <v>1</v>
      </c>
      <c r="AW9" s="119" t="s">
        <v>22</v>
      </c>
      <c r="AX9" s="117" t="s">
        <v>135</v>
      </c>
    </row>
    <row r="10" spans="1:50" s="17" customFormat="1" x14ac:dyDescent="0.2">
      <c r="A10" s="35">
        <f t="shared" si="24"/>
        <v>3</v>
      </c>
      <c r="B10" s="76" t="s">
        <v>32</v>
      </c>
      <c r="C10" s="129">
        <v>101</v>
      </c>
      <c r="D10" s="125">
        <v>112</v>
      </c>
      <c r="E10" s="84">
        <f t="shared" si="0"/>
        <v>1</v>
      </c>
      <c r="F10" s="129">
        <v>2114</v>
      </c>
      <c r="G10" s="125">
        <v>2114</v>
      </c>
      <c r="H10" s="85">
        <f t="shared" si="1"/>
        <v>1</v>
      </c>
      <c r="I10" s="129">
        <v>73</v>
      </c>
      <c r="J10" s="125">
        <v>73</v>
      </c>
      <c r="K10" s="86">
        <f t="shared" si="2"/>
        <v>1</v>
      </c>
      <c r="L10" s="125">
        <v>3614</v>
      </c>
      <c r="M10" s="125">
        <v>100</v>
      </c>
      <c r="N10" s="88">
        <f t="shared" si="3"/>
        <v>2</v>
      </c>
      <c r="O10" s="125">
        <v>418</v>
      </c>
      <c r="P10" s="88">
        <f t="shared" si="4"/>
        <v>1</v>
      </c>
      <c r="Q10" s="128">
        <v>2396</v>
      </c>
      <c r="R10" s="125">
        <v>2808</v>
      </c>
      <c r="S10" s="126">
        <f t="shared" si="5"/>
        <v>117.19532554257096</v>
      </c>
      <c r="T10" s="88">
        <f t="shared" si="6"/>
        <v>2</v>
      </c>
      <c r="U10" s="89">
        <f t="shared" si="7"/>
        <v>8</v>
      </c>
      <c r="V10" s="125">
        <v>99</v>
      </c>
      <c r="W10" s="90">
        <f t="shared" si="8"/>
        <v>2</v>
      </c>
      <c r="X10" s="125">
        <v>99</v>
      </c>
      <c r="Y10" s="91">
        <f t="shared" si="9"/>
        <v>2</v>
      </c>
      <c r="Z10" s="125">
        <v>92517</v>
      </c>
      <c r="AA10" s="90">
        <f t="shared" si="10"/>
        <v>1</v>
      </c>
      <c r="AB10" s="125">
        <v>28184</v>
      </c>
      <c r="AC10" s="92">
        <f t="shared" si="11"/>
        <v>1</v>
      </c>
      <c r="AD10" s="127">
        <v>100</v>
      </c>
      <c r="AE10" s="91">
        <f t="shared" si="12"/>
        <v>1</v>
      </c>
      <c r="AF10" s="93">
        <f t="shared" si="13"/>
        <v>7</v>
      </c>
      <c r="AG10" s="125">
        <v>65163</v>
      </c>
      <c r="AH10" s="94">
        <f t="shared" si="14"/>
        <v>18.030713890426121</v>
      </c>
      <c r="AI10" s="95">
        <f t="shared" si="15"/>
        <v>1</v>
      </c>
      <c r="AJ10" s="125">
        <v>20035</v>
      </c>
      <c r="AK10" s="83">
        <f t="shared" si="16"/>
        <v>9.4772942289498587</v>
      </c>
      <c r="AL10" s="96">
        <f t="shared" si="17"/>
        <v>1</v>
      </c>
      <c r="AM10" s="125">
        <v>5792</v>
      </c>
      <c r="AN10" s="83">
        <f t="shared" si="18"/>
        <v>51.714285714285715</v>
      </c>
      <c r="AO10" s="97">
        <f t="shared" si="19"/>
        <v>1</v>
      </c>
      <c r="AP10" s="98">
        <f t="shared" si="20"/>
        <v>3</v>
      </c>
      <c r="AQ10" s="87">
        <v>1</v>
      </c>
      <c r="AR10" s="87">
        <v>1</v>
      </c>
      <c r="AS10" s="83">
        <v>1</v>
      </c>
      <c r="AT10" s="98">
        <f t="shared" si="21"/>
        <v>3</v>
      </c>
      <c r="AU10" s="99">
        <f t="shared" si="22"/>
        <v>21</v>
      </c>
      <c r="AV10" s="100">
        <f t="shared" si="23"/>
        <v>1</v>
      </c>
      <c r="AW10" s="119" t="s">
        <v>32</v>
      </c>
      <c r="AX10" s="117" t="s">
        <v>145</v>
      </c>
    </row>
    <row r="11" spans="1:50" s="17" customFormat="1" x14ac:dyDescent="0.2">
      <c r="A11" s="35">
        <f t="shared" si="24"/>
        <v>4</v>
      </c>
      <c r="B11" s="76" t="s">
        <v>36</v>
      </c>
      <c r="C11" s="129">
        <v>41</v>
      </c>
      <c r="D11" s="125">
        <v>48</v>
      </c>
      <c r="E11" s="84">
        <f t="shared" si="0"/>
        <v>1</v>
      </c>
      <c r="F11" s="129">
        <v>1075</v>
      </c>
      <c r="G11" s="125">
        <v>1075</v>
      </c>
      <c r="H11" s="85">
        <f t="shared" si="1"/>
        <v>1</v>
      </c>
      <c r="I11" s="129">
        <v>35</v>
      </c>
      <c r="J11" s="125">
        <v>35</v>
      </c>
      <c r="K11" s="86">
        <f t="shared" si="2"/>
        <v>1</v>
      </c>
      <c r="L11" s="125">
        <v>1256</v>
      </c>
      <c r="M11" s="125">
        <v>100</v>
      </c>
      <c r="N11" s="88">
        <f t="shared" si="3"/>
        <v>2</v>
      </c>
      <c r="O11" s="125">
        <v>787</v>
      </c>
      <c r="P11" s="88">
        <f t="shared" si="4"/>
        <v>1</v>
      </c>
      <c r="Q11" s="128">
        <v>1115</v>
      </c>
      <c r="R11" s="125">
        <v>1316</v>
      </c>
      <c r="S11" s="126">
        <f t="shared" si="5"/>
        <v>118.02690582959642</v>
      </c>
      <c r="T11" s="88">
        <f t="shared" si="6"/>
        <v>2</v>
      </c>
      <c r="U11" s="89">
        <f t="shared" si="7"/>
        <v>8</v>
      </c>
      <c r="V11" s="125">
        <v>99</v>
      </c>
      <c r="W11" s="90">
        <f t="shared" si="8"/>
        <v>2</v>
      </c>
      <c r="X11" s="125">
        <v>98</v>
      </c>
      <c r="Y11" s="91">
        <f t="shared" si="9"/>
        <v>2</v>
      </c>
      <c r="Z11" s="125">
        <v>48586</v>
      </c>
      <c r="AA11" s="90">
        <f t="shared" si="10"/>
        <v>1</v>
      </c>
      <c r="AB11" s="125">
        <v>16024</v>
      </c>
      <c r="AC11" s="92">
        <f t="shared" si="11"/>
        <v>1</v>
      </c>
      <c r="AD11" s="127">
        <v>100</v>
      </c>
      <c r="AE11" s="91">
        <f t="shared" si="12"/>
        <v>1</v>
      </c>
      <c r="AF11" s="93">
        <f t="shared" si="13"/>
        <v>7</v>
      </c>
      <c r="AG11" s="125">
        <v>13899</v>
      </c>
      <c r="AH11" s="94">
        <f t="shared" si="14"/>
        <v>11.06608280254777</v>
      </c>
      <c r="AI11" s="95">
        <f t="shared" si="15"/>
        <v>1</v>
      </c>
      <c r="AJ11" s="125">
        <v>10850</v>
      </c>
      <c r="AK11" s="83">
        <f t="shared" si="16"/>
        <v>10.093023255813954</v>
      </c>
      <c r="AL11" s="96">
        <f t="shared" si="17"/>
        <v>1</v>
      </c>
      <c r="AM11" s="125">
        <v>4123</v>
      </c>
      <c r="AN11" s="83">
        <f t="shared" si="18"/>
        <v>85.895833333333329</v>
      </c>
      <c r="AO11" s="97">
        <f t="shared" si="19"/>
        <v>1</v>
      </c>
      <c r="AP11" s="98">
        <f t="shared" si="20"/>
        <v>3</v>
      </c>
      <c r="AQ11" s="87">
        <v>1</v>
      </c>
      <c r="AR11" s="87">
        <v>1</v>
      </c>
      <c r="AS11" s="83">
        <v>1</v>
      </c>
      <c r="AT11" s="98">
        <f t="shared" si="21"/>
        <v>3</v>
      </c>
      <c r="AU11" s="99">
        <f t="shared" si="22"/>
        <v>21</v>
      </c>
      <c r="AV11" s="100">
        <f t="shared" si="23"/>
        <v>1</v>
      </c>
      <c r="AW11" s="119" t="s">
        <v>36</v>
      </c>
      <c r="AX11" s="117" t="s">
        <v>149</v>
      </c>
    </row>
    <row r="12" spans="1:50" s="17" customFormat="1" x14ac:dyDescent="0.2">
      <c r="A12" s="35">
        <f t="shared" si="24"/>
        <v>5</v>
      </c>
      <c r="B12" s="76" t="s">
        <v>13</v>
      </c>
      <c r="C12" s="129">
        <v>63</v>
      </c>
      <c r="D12" s="125">
        <v>72</v>
      </c>
      <c r="E12" s="84">
        <f t="shared" si="0"/>
        <v>1</v>
      </c>
      <c r="F12" s="129">
        <v>1505</v>
      </c>
      <c r="G12" s="125">
        <v>1504</v>
      </c>
      <c r="H12" s="85">
        <f t="shared" si="1"/>
        <v>1</v>
      </c>
      <c r="I12" s="129">
        <v>49</v>
      </c>
      <c r="J12" s="125">
        <v>49</v>
      </c>
      <c r="K12" s="86">
        <f t="shared" si="2"/>
        <v>1</v>
      </c>
      <c r="L12" s="125">
        <v>2246</v>
      </c>
      <c r="M12" s="125">
        <v>98</v>
      </c>
      <c r="N12" s="88">
        <f t="shared" si="3"/>
        <v>2</v>
      </c>
      <c r="O12" s="125">
        <v>1304</v>
      </c>
      <c r="P12" s="88">
        <f t="shared" si="4"/>
        <v>1</v>
      </c>
      <c r="Q12" s="128">
        <v>1612.08</v>
      </c>
      <c r="R12" s="125">
        <v>1887</v>
      </c>
      <c r="S12" s="126">
        <f t="shared" si="5"/>
        <v>117.05374423105553</v>
      </c>
      <c r="T12" s="88">
        <f t="shared" si="6"/>
        <v>2</v>
      </c>
      <c r="U12" s="89">
        <f t="shared" si="7"/>
        <v>8</v>
      </c>
      <c r="V12" s="125">
        <v>96</v>
      </c>
      <c r="W12" s="90">
        <f t="shared" si="8"/>
        <v>2</v>
      </c>
      <c r="X12" s="125">
        <v>93</v>
      </c>
      <c r="Y12" s="91">
        <f t="shared" si="9"/>
        <v>2</v>
      </c>
      <c r="Z12" s="125">
        <v>61774</v>
      </c>
      <c r="AA12" s="90">
        <f t="shared" si="10"/>
        <v>1</v>
      </c>
      <c r="AB12" s="125">
        <v>21181</v>
      </c>
      <c r="AC12" s="92">
        <f t="shared" si="11"/>
        <v>1</v>
      </c>
      <c r="AD12" s="127">
        <v>99</v>
      </c>
      <c r="AE12" s="91">
        <f t="shared" si="12"/>
        <v>1</v>
      </c>
      <c r="AF12" s="93">
        <f t="shared" si="13"/>
        <v>7</v>
      </c>
      <c r="AG12" s="125">
        <v>16311</v>
      </c>
      <c r="AH12" s="94">
        <f t="shared" si="14"/>
        <v>7.2622439893143369</v>
      </c>
      <c r="AI12" s="95">
        <f t="shared" si="15"/>
        <v>0</v>
      </c>
      <c r="AJ12" s="125">
        <v>13868</v>
      </c>
      <c r="AK12" s="83">
        <f t="shared" si="16"/>
        <v>9.2207446808510642</v>
      </c>
      <c r="AL12" s="96">
        <f t="shared" si="17"/>
        <v>1</v>
      </c>
      <c r="AM12" s="125">
        <v>3063</v>
      </c>
      <c r="AN12" s="83">
        <f t="shared" si="18"/>
        <v>42.541666666666664</v>
      </c>
      <c r="AO12" s="97">
        <f t="shared" si="19"/>
        <v>1</v>
      </c>
      <c r="AP12" s="98">
        <f t="shared" si="20"/>
        <v>2</v>
      </c>
      <c r="AQ12" s="87">
        <v>1</v>
      </c>
      <c r="AR12" s="87">
        <v>1</v>
      </c>
      <c r="AS12" s="83">
        <v>1</v>
      </c>
      <c r="AT12" s="98">
        <f t="shared" si="21"/>
        <v>3</v>
      </c>
      <c r="AU12" s="99">
        <f t="shared" si="22"/>
        <v>20</v>
      </c>
      <c r="AV12" s="100">
        <f t="shared" si="23"/>
        <v>0.95238095238095233</v>
      </c>
      <c r="AW12" s="119" t="s">
        <v>13</v>
      </c>
      <c r="AX12" s="117" t="s">
        <v>126</v>
      </c>
    </row>
    <row r="13" spans="1:50" s="17" customFormat="1" x14ac:dyDescent="0.2">
      <c r="A13" s="35">
        <f t="shared" si="24"/>
        <v>6</v>
      </c>
      <c r="B13" s="76" t="s">
        <v>42</v>
      </c>
      <c r="C13" s="129">
        <v>70</v>
      </c>
      <c r="D13" s="125">
        <v>80</v>
      </c>
      <c r="E13" s="84">
        <f t="shared" si="0"/>
        <v>1</v>
      </c>
      <c r="F13" s="129">
        <v>1759</v>
      </c>
      <c r="G13" s="125">
        <v>1770</v>
      </c>
      <c r="H13" s="85">
        <f t="shared" si="1"/>
        <v>1</v>
      </c>
      <c r="I13" s="129">
        <v>57</v>
      </c>
      <c r="J13" s="125">
        <v>57</v>
      </c>
      <c r="K13" s="86">
        <f t="shared" si="2"/>
        <v>1</v>
      </c>
      <c r="L13" s="125">
        <v>2414</v>
      </c>
      <c r="M13" s="125">
        <v>98</v>
      </c>
      <c r="N13" s="88">
        <f t="shared" si="3"/>
        <v>2</v>
      </c>
      <c r="O13" s="125">
        <v>834</v>
      </c>
      <c r="P13" s="88">
        <f t="shared" si="4"/>
        <v>1</v>
      </c>
      <c r="Q13" s="128">
        <v>1827</v>
      </c>
      <c r="R13" s="125">
        <v>2165</v>
      </c>
      <c r="S13" s="126">
        <f t="shared" si="5"/>
        <v>118.50027367268747</v>
      </c>
      <c r="T13" s="88">
        <f t="shared" si="6"/>
        <v>2</v>
      </c>
      <c r="U13" s="89">
        <f t="shared" si="7"/>
        <v>8</v>
      </c>
      <c r="V13" s="125">
        <v>98</v>
      </c>
      <c r="W13" s="90">
        <f t="shared" si="8"/>
        <v>2</v>
      </c>
      <c r="X13" s="125">
        <v>94</v>
      </c>
      <c r="Y13" s="91">
        <f t="shared" si="9"/>
        <v>2</v>
      </c>
      <c r="Z13" s="125">
        <v>82819</v>
      </c>
      <c r="AA13" s="90">
        <f t="shared" si="10"/>
        <v>1</v>
      </c>
      <c r="AB13" s="125">
        <v>30679</v>
      </c>
      <c r="AC13" s="92">
        <f t="shared" si="11"/>
        <v>1</v>
      </c>
      <c r="AD13" s="127">
        <v>99</v>
      </c>
      <c r="AE13" s="91">
        <f t="shared" si="12"/>
        <v>1</v>
      </c>
      <c r="AF13" s="93">
        <f t="shared" si="13"/>
        <v>7</v>
      </c>
      <c r="AG13" s="125">
        <v>23990</v>
      </c>
      <c r="AH13" s="94">
        <f t="shared" si="14"/>
        <v>9.9378624689312343</v>
      </c>
      <c r="AI13" s="95">
        <f t="shared" si="15"/>
        <v>1</v>
      </c>
      <c r="AJ13" s="125">
        <v>9792</v>
      </c>
      <c r="AK13" s="83">
        <f t="shared" si="16"/>
        <v>5.5322033898305083</v>
      </c>
      <c r="AL13" s="96">
        <f t="shared" si="17"/>
        <v>0</v>
      </c>
      <c r="AM13" s="125">
        <v>3842</v>
      </c>
      <c r="AN13" s="83">
        <f t="shared" si="18"/>
        <v>48.024999999999999</v>
      </c>
      <c r="AO13" s="97">
        <f t="shared" si="19"/>
        <v>1</v>
      </c>
      <c r="AP13" s="98">
        <f t="shared" si="20"/>
        <v>2</v>
      </c>
      <c r="AQ13" s="87">
        <v>1</v>
      </c>
      <c r="AR13" s="87">
        <v>1</v>
      </c>
      <c r="AS13" s="83">
        <v>1</v>
      </c>
      <c r="AT13" s="98">
        <f t="shared" si="21"/>
        <v>3</v>
      </c>
      <c r="AU13" s="99">
        <f t="shared" si="22"/>
        <v>20</v>
      </c>
      <c r="AV13" s="100">
        <f t="shared" si="23"/>
        <v>0.95238095238095233</v>
      </c>
      <c r="AW13" s="119" t="s">
        <v>42</v>
      </c>
      <c r="AX13" s="117" t="s">
        <v>155</v>
      </c>
    </row>
    <row r="14" spans="1:50" s="17" customFormat="1" x14ac:dyDescent="0.2">
      <c r="A14" s="35">
        <f t="shared" si="24"/>
        <v>7</v>
      </c>
      <c r="B14" s="76" t="s">
        <v>45</v>
      </c>
      <c r="C14" s="129">
        <v>57</v>
      </c>
      <c r="D14" s="125">
        <v>69</v>
      </c>
      <c r="E14" s="84">
        <f t="shared" si="0"/>
        <v>1</v>
      </c>
      <c r="F14" s="129">
        <v>1417</v>
      </c>
      <c r="G14" s="125">
        <v>1412</v>
      </c>
      <c r="H14" s="85">
        <f t="shared" si="1"/>
        <v>1</v>
      </c>
      <c r="I14" s="129">
        <v>46</v>
      </c>
      <c r="J14" s="125">
        <v>46</v>
      </c>
      <c r="K14" s="86">
        <f t="shared" si="2"/>
        <v>1</v>
      </c>
      <c r="L14" s="125">
        <v>1977</v>
      </c>
      <c r="M14" s="125">
        <v>100</v>
      </c>
      <c r="N14" s="88">
        <f t="shared" si="3"/>
        <v>2</v>
      </c>
      <c r="O14" s="125">
        <v>370</v>
      </c>
      <c r="P14" s="88">
        <f t="shared" si="4"/>
        <v>1</v>
      </c>
      <c r="Q14" s="128">
        <v>1486</v>
      </c>
      <c r="R14" s="125">
        <v>1756</v>
      </c>
      <c r="S14" s="126">
        <f t="shared" si="5"/>
        <v>118.16958277254375</v>
      </c>
      <c r="T14" s="88">
        <f t="shared" si="6"/>
        <v>2</v>
      </c>
      <c r="U14" s="89">
        <f t="shared" si="7"/>
        <v>8</v>
      </c>
      <c r="V14" s="125">
        <v>95</v>
      </c>
      <c r="W14" s="90">
        <f t="shared" si="8"/>
        <v>2</v>
      </c>
      <c r="X14" s="125">
        <v>92</v>
      </c>
      <c r="Y14" s="91">
        <f t="shared" si="9"/>
        <v>2</v>
      </c>
      <c r="Z14" s="125">
        <v>67346</v>
      </c>
      <c r="AA14" s="90">
        <f t="shared" si="10"/>
        <v>1</v>
      </c>
      <c r="AB14" s="125">
        <v>20719</v>
      </c>
      <c r="AC14" s="92">
        <f t="shared" si="11"/>
        <v>1</v>
      </c>
      <c r="AD14" s="127">
        <v>99</v>
      </c>
      <c r="AE14" s="91">
        <f t="shared" si="12"/>
        <v>1</v>
      </c>
      <c r="AF14" s="93">
        <f t="shared" si="13"/>
        <v>7</v>
      </c>
      <c r="AG14" s="125">
        <v>15734</v>
      </c>
      <c r="AH14" s="94">
        <f t="shared" si="14"/>
        <v>7.9585230146686898</v>
      </c>
      <c r="AI14" s="95">
        <f t="shared" si="15"/>
        <v>1</v>
      </c>
      <c r="AJ14" s="125">
        <v>6598</v>
      </c>
      <c r="AK14" s="83">
        <f t="shared" si="16"/>
        <v>4.6728045325779037</v>
      </c>
      <c r="AL14" s="96">
        <f t="shared" si="17"/>
        <v>0</v>
      </c>
      <c r="AM14" s="125">
        <v>4402</v>
      </c>
      <c r="AN14" s="83">
        <f t="shared" si="18"/>
        <v>63.79710144927536</v>
      </c>
      <c r="AO14" s="97">
        <f t="shared" si="19"/>
        <v>1</v>
      </c>
      <c r="AP14" s="98">
        <f t="shared" si="20"/>
        <v>2</v>
      </c>
      <c r="AQ14" s="87">
        <v>1</v>
      </c>
      <c r="AR14" s="87">
        <v>1</v>
      </c>
      <c r="AS14" s="83">
        <v>1</v>
      </c>
      <c r="AT14" s="98">
        <f t="shared" si="21"/>
        <v>3</v>
      </c>
      <c r="AU14" s="99">
        <f t="shared" si="22"/>
        <v>20</v>
      </c>
      <c r="AV14" s="100">
        <f t="shared" si="23"/>
        <v>0.95238095238095233</v>
      </c>
      <c r="AW14" s="119" t="s">
        <v>45</v>
      </c>
      <c r="AX14" s="117" t="s">
        <v>158</v>
      </c>
    </row>
    <row r="15" spans="1:50" s="16" customFormat="1" x14ac:dyDescent="0.2">
      <c r="A15" s="35">
        <f t="shared" si="24"/>
        <v>8</v>
      </c>
      <c r="B15" s="76" t="s">
        <v>65</v>
      </c>
      <c r="C15" s="129">
        <v>61</v>
      </c>
      <c r="D15" s="125">
        <v>64</v>
      </c>
      <c r="E15" s="84">
        <f t="shared" si="0"/>
        <v>1</v>
      </c>
      <c r="F15" s="129">
        <v>1251</v>
      </c>
      <c r="G15" s="125">
        <v>1253</v>
      </c>
      <c r="H15" s="85">
        <f t="shared" si="1"/>
        <v>1</v>
      </c>
      <c r="I15" s="129">
        <v>48</v>
      </c>
      <c r="J15" s="125">
        <v>48</v>
      </c>
      <c r="K15" s="86">
        <f t="shared" si="2"/>
        <v>1</v>
      </c>
      <c r="L15" s="125">
        <v>1336</v>
      </c>
      <c r="M15" s="125">
        <v>100</v>
      </c>
      <c r="N15" s="88">
        <f t="shared" si="3"/>
        <v>2</v>
      </c>
      <c r="O15" s="125">
        <v>346</v>
      </c>
      <c r="P15" s="88">
        <f t="shared" si="4"/>
        <v>1</v>
      </c>
      <c r="Q15" s="128">
        <v>1589</v>
      </c>
      <c r="R15" s="125">
        <v>1841</v>
      </c>
      <c r="S15" s="126">
        <f t="shared" si="5"/>
        <v>115.85903083700441</v>
      </c>
      <c r="T15" s="88">
        <f t="shared" si="6"/>
        <v>2</v>
      </c>
      <c r="U15" s="89">
        <f t="shared" si="7"/>
        <v>8</v>
      </c>
      <c r="V15" s="125">
        <v>97</v>
      </c>
      <c r="W15" s="90">
        <f t="shared" si="8"/>
        <v>2</v>
      </c>
      <c r="X15" s="125">
        <v>96</v>
      </c>
      <c r="Y15" s="91">
        <f t="shared" si="9"/>
        <v>2</v>
      </c>
      <c r="Z15" s="125">
        <v>42556</v>
      </c>
      <c r="AA15" s="90">
        <f t="shared" si="10"/>
        <v>1</v>
      </c>
      <c r="AB15" s="125">
        <v>22443</v>
      </c>
      <c r="AC15" s="92">
        <f t="shared" si="11"/>
        <v>1</v>
      </c>
      <c r="AD15" s="127">
        <v>100</v>
      </c>
      <c r="AE15" s="91">
        <f t="shared" si="12"/>
        <v>1</v>
      </c>
      <c r="AF15" s="93">
        <f t="shared" si="13"/>
        <v>7</v>
      </c>
      <c r="AG15" s="125">
        <v>11336</v>
      </c>
      <c r="AH15" s="94">
        <f t="shared" si="14"/>
        <v>8.4850299401197606</v>
      </c>
      <c r="AI15" s="95">
        <f t="shared" si="15"/>
        <v>1</v>
      </c>
      <c r="AJ15" s="125">
        <v>10823</v>
      </c>
      <c r="AK15" s="83">
        <f t="shared" si="16"/>
        <v>8.6376695929768559</v>
      </c>
      <c r="AL15" s="96">
        <f t="shared" si="17"/>
        <v>1</v>
      </c>
      <c r="AM15" s="125">
        <v>3711</v>
      </c>
      <c r="AN15" s="83">
        <f t="shared" si="18"/>
        <v>57.984375</v>
      </c>
      <c r="AO15" s="97">
        <f t="shared" si="19"/>
        <v>1</v>
      </c>
      <c r="AP15" s="98">
        <f t="shared" si="20"/>
        <v>3</v>
      </c>
      <c r="AQ15" s="87">
        <v>1</v>
      </c>
      <c r="AR15" s="87">
        <v>0</v>
      </c>
      <c r="AS15" s="83">
        <v>1</v>
      </c>
      <c r="AT15" s="98">
        <f t="shared" si="21"/>
        <v>2</v>
      </c>
      <c r="AU15" s="99">
        <f t="shared" si="22"/>
        <v>20</v>
      </c>
      <c r="AV15" s="100">
        <f t="shared" si="23"/>
        <v>0.95238095238095233</v>
      </c>
      <c r="AW15" s="119" t="s">
        <v>65</v>
      </c>
      <c r="AX15" s="117" t="s">
        <v>178</v>
      </c>
    </row>
    <row r="16" spans="1:50" s="16" customFormat="1" x14ac:dyDescent="0.2">
      <c r="A16" s="35">
        <f t="shared" si="24"/>
        <v>9</v>
      </c>
      <c r="B16" s="76" t="s">
        <v>71</v>
      </c>
      <c r="C16" s="129">
        <v>39</v>
      </c>
      <c r="D16" s="125">
        <v>45</v>
      </c>
      <c r="E16" s="84">
        <f t="shared" si="0"/>
        <v>1</v>
      </c>
      <c r="F16" s="129">
        <v>911</v>
      </c>
      <c r="G16" s="125">
        <v>911</v>
      </c>
      <c r="H16" s="85">
        <f t="shared" si="1"/>
        <v>1</v>
      </c>
      <c r="I16" s="129">
        <v>30</v>
      </c>
      <c r="J16" s="125">
        <v>30</v>
      </c>
      <c r="K16" s="86">
        <f t="shared" si="2"/>
        <v>1</v>
      </c>
      <c r="L16" s="125">
        <v>1517</v>
      </c>
      <c r="M16" s="125">
        <v>98</v>
      </c>
      <c r="N16" s="88">
        <f t="shared" si="3"/>
        <v>2</v>
      </c>
      <c r="O16" s="125">
        <v>727</v>
      </c>
      <c r="P16" s="88">
        <f t="shared" si="4"/>
        <v>1</v>
      </c>
      <c r="Q16" s="128">
        <v>959</v>
      </c>
      <c r="R16" s="125">
        <v>1229</v>
      </c>
      <c r="S16" s="126">
        <f t="shared" si="5"/>
        <v>128.15432742440041</v>
      </c>
      <c r="T16" s="88">
        <f t="shared" si="6"/>
        <v>2</v>
      </c>
      <c r="U16" s="89">
        <f t="shared" si="7"/>
        <v>8</v>
      </c>
      <c r="V16" s="125">
        <v>99</v>
      </c>
      <c r="W16" s="90">
        <f t="shared" si="8"/>
        <v>2</v>
      </c>
      <c r="X16" s="125">
        <v>98</v>
      </c>
      <c r="Y16" s="91">
        <f t="shared" si="9"/>
        <v>2</v>
      </c>
      <c r="Z16" s="125">
        <v>42055</v>
      </c>
      <c r="AA16" s="90">
        <f t="shared" si="10"/>
        <v>1</v>
      </c>
      <c r="AB16" s="125">
        <v>14874</v>
      </c>
      <c r="AC16" s="92">
        <f t="shared" si="11"/>
        <v>1</v>
      </c>
      <c r="AD16" s="127">
        <v>99</v>
      </c>
      <c r="AE16" s="91">
        <f t="shared" si="12"/>
        <v>1</v>
      </c>
      <c r="AF16" s="93">
        <f t="shared" si="13"/>
        <v>7</v>
      </c>
      <c r="AG16" s="125">
        <v>15826</v>
      </c>
      <c r="AH16" s="94">
        <f t="shared" si="14"/>
        <v>10.432432432432432</v>
      </c>
      <c r="AI16" s="95">
        <f t="shared" si="15"/>
        <v>1</v>
      </c>
      <c r="AJ16" s="125">
        <v>3906</v>
      </c>
      <c r="AK16" s="83">
        <f t="shared" si="16"/>
        <v>4.2875960482985729</v>
      </c>
      <c r="AL16" s="96">
        <f t="shared" si="17"/>
        <v>0</v>
      </c>
      <c r="AM16" s="125">
        <v>2770</v>
      </c>
      <c r="AN16" s="83">
        <f t="shared" si="18"/>
        <v>61.555555555555557</v>
      </c>
      <c r="AO16" s="97">
        <f t="shared" si="19"/>
        <v>1</v>
      </c>
      <c r="AP16" s="98">
        <f t="shared" si="20"/>
        <v>2</v>
      </c>
      <c r="AQ16" s="87">
        <v>1</v>
      </c>
      <c r="AR16" s="87">
        <v>1</v>
      </c>
      <c r="AS16" s="83">
        <v>1</v>
      </c>
      <c r="AT16" s="98">
        <f t="shared" si="21"/>
        <v>3</v>
      </c>
      <c r="AU16" s="99">
        <f t="shared" si="22"/>
        <v>20</v>
      </c>
      <c r="AV16" s="100">
        <f t="shared" si="23"/>
        <v>0.95238095238095233</v>
      </c>
      <c r="AW16" s="119" t="s">
        <v>71</v>
      </c>
      <c r="AX16" s="117" t="s">
        <v>184</v>
      </c>
    </row>
    <row r="17" spans="1:50" s="18" customFormat="1" x14ac:dyDescent="0.2">
      <c r="A17" s="35">
        <f t="shared" si="24"/>
        <v>10</v>
      </c>
      <c r="B17" s="76" t="s">
        <v>81</v>
      </c>
      <c r="C17" s="129">
        <v>81</v>
      </c>
      <c r="D17" s="125">
        <v>96</v>
      </c>
      <c r="E17" s="84">
        <f t="shared" si="0"/>
        <v>1</v>
      </c>
      <c r="F17" s="129">
        <v>1758</v>
      </c>
      <c r="G17" s="125">
        <v>1768</v>
      </c>
      <c r="H17" s="85">
        <f t="shared" si="1"/>
        <v>1</v>
      </c>
      <c r="I17" s="129">
        <v>59</v>
      </c>
      <c r="J17" s="125">
        <v>59</v>
      </c>
      <c r="K17" s="86">
        <f t="shared" si="2"/>
        <v>1</v>
      </c>
      <c r="L17" s="125">
        <v>2050</v>
      </c>
      <c r="M17" s="125">
        <v>100</v>
      </c>
      <c r="N17" s="88">
        <f t="shared" si="3"/>
        <v>2</v>
      </c>
      <c r="O17" s="125">
        <v>407</v>
      </c>
      <c r="P17" s="88">
        <f t="shared" si="4"/>
        <v>1</v>
      </c>
      <c r="Q17" s="128">
        <v>2011</v>
      </c>
      <c r="R17" s="125">
        <v>2244</v>
      </c>
      <c r="S17" s="126">
        <f t="shared" si="5"/>
        <v>111.58627548483342</v>
      </c>
      <c r="T17" s="88">
        <f t="shared" si="6"/>
        <v>2</v>
      </c>
      <c r="U17" s="89">
        <f t="shared" si="7"/>
        <v>8</v>
      </c>
      <c r="V17" s="125">
        <v>99</v>
      </c>
      <c r="W17" s="90">
        <f t="shared" si="8"/>
        <v>2</v>
      </c>
      <c r="X17" s="125">
        <v>95</v>
      </c>
      <c r="Y17" s="91">
        <f t="shared" si="9"/>
        <v>2</v>
      </c>
      <c r="Z17" s="125">
        <v>72150</v>
      </c>
      <c r="AA17" s="90">
        <f t="shared" si="10"/>
        <v>1</v>
      </c>
      <c r="AB17" s="125">
        <v>23020</v>
      </c>
      <c r="AC17" s="92">
        <f t="shared" si="11"/>
        <v>1</v>
      </c>
      <c r="AD17" s="127">
        <v>99</v>
      </c>
      <c r="AE17" s="91">
        <f t="shared" si="12"/>
        <v>1</v>
      </c>
      <c r="AF17" s="93">
        <f t="shared" si="13"/>
        <v>7</v>
      </c>
      <c r="AG17" s="125">
        <v>18134</v>
      </c>
      <c r="AH17" s="94">
        <f t="shared" si="14"/>
        <v>8.8458536585365852</v>
      </c>
      <c r="AI17" s="95">
        <f t="shared" si="15"/>
        <v>1</v>
      </c>
      <c r="AJ17" s="125">
        <v>6568</v>
      </c>
      <c r="AK17" s="83">
        <f t="shared" si="16"/>
        <v>3.7149321266968327</v>
      </c>
      <c r="AL17" s="96">
        <f t="shared" si="17"/>
        <v>0</v>
      </c>
      <c r="AM17" s="125">
        <v>3036</v>
      </c>
      <c r="AN17" s="83">
        <f t="shared" si="18"/>
        <v>31.625</v>
      </c>
      <c r="AO17" s="97">
        <f t="shared" si="19"/>
        <v>1</v>
      </c>
      <c r="AP17" s="98">
        <f t="shared" si="20"/>
        <v>2</v>
      </c>
      <c r="AQ17" s="87">
        <v>1</v>
      </c>
      <c r="AR17" s="87">
        <v>1</v>
      </c>
      <c r="AS17" s="83">
        <v>1</v>
      </c>
      <c r="AT17" s="98">
        <f t="shared" si="21"/>
        <v>3</v>
      </c>
      <c r="AU17" s="99">
        <f t="shared" si="22"/>
        <v>20</v>
      </c>
      <c r="AV17" s="100">
        <f t="shared" si="23"/>
        <v>0.95238095238095233</v>
      </c>
      <c r="AW17" s="119" t="s">
        <v>81</v>
      </c>
      <c r="AX17" s="116" t="s">
        <v>194</v>
      </c>
    </row>
    <row r="18" spans="1:50" s="16" customFormat="1" x14ac:dyDescent="0.2">
      <c r="A18" s="35">
        <f t="shared" si="24"/>
        <v>11</v>
      </c>
      <c r="B18" s="76" t="s">
        <v>25</v>
      </c>
      <c r="C18" s="129">
        <v>76</v>
      </c>
      <c r="D18" s="125">
        <v>90</v>
      </c>
      <c r="E18" s="84">
        <f t="shared" si="0"/>
        <v>1</v>
      </c>
      <c r="F18" s="129">
        <v>1921</v>
      </c>
      <c r="G18" s="125">
        <v>1921</v>
      </c>
      <c r="H18" s="85">
        <f t="shared" si="1"/>
        <v>1</v>
      </c>
      <c r="I18" s="129">
        <v>68</v>
      </c>
      <c r="J18" s="125">
        <v>68</v>
      </c>
      <c r="K18" s="86">
        <f t="shared" si="2"/>
        <v>1</v>
      </c>
      <c r="L18" s="125">
        <v>3160</v>
      </c>
      <c r="M18" s="125">
        <v>100</v>
      </c>
      <c r="N18" s="88">
        <f t="shared" si="3"/>
        <v>2</v>
      </c>
      <c r="O18" s="125">
        <v>655</v>
      </c>
      <c r="P18" s="88">
        <f t="shared" si="4"/>
        <v>1</v>
      </c>
      <c r="Q18" s="128">
        <v>2341.5</v>
      </c>
      <c r="R18" s="125">
        <v>2729</v>
      </c>
      <c r="S18" s="126">
        <f t="shared" si="5"/>
        <v>116.54922058509503</v>
      </c>
      <c r="T18" s="88">
        <f t="shared" si="6"/>
        <v>2</v>
      </c>
      <c r="U18" s="89">
        <f t="shared" si="7"/>
        <v>8</v>
      </c>
      <c r="V18" s="125">
        <v>95</v>
      </c>
      <c r="W18" s="90">
        <f t="shared" si="8"/>
        <v>2</v>
      </c>
      <c r="X18" s="125">
        <v>89</v>
      </c>
      <c r="Y18" s="91">
        <f t="shared" si="9"/>
        <v>1</v>
      </c>
      <c r="Z18" s="125">
        <v>61824</v>
      </c>
      <c r="AA18" s="90">
        <f t="shared" si="10"/>
        <v>1</v>
      </c>
      <c r="AB18" s="125">
        <v>23188</v>
      </c>
      <c r="AC18" s="92">
        <f t="shared" si="11"/>
        <v>1</v>
      </c>
      <c r="AD18" s="127">
        <v>100</v>
      </c>
      <c r="AE18" s="91">
        <f t="shared" si="12"/>
        <v>1</v>
      </c>
      <c r="AF18" s="93">
        <f t="shared" si="13"/>
        <v>6</v>
      </c>
      <c r="AG18" s="125">
        <v>33565</v>
      </c>
      <c r="AH18" s="94">
        <f t="shared" si="14"/>
        <v>10.621835443037975</v>
      </c>
      <c r="AI18" s="95">
        <f t="shared" si="15"/>
        <v>1</v>
      </c>
      <c r="AJ18" s="125">
        <v>16904</v>
      </c>
      <c r="AK18" s="83">
        <f t="shared" si="16"/>
        <v>8.799583550234253</v>
      </c>
      <c r="AL18" s="96">
        <f t="shared" si="17"/>
        <v>1</v>
      </c>
      <c r="AM18" s="125">
        <v>4496</v>
      </c>
      <c r="AN18" s="83">
        <f t="shared" si="18"/>
        <v>49.955555555555556</v>
      </c>
      <c r="AO18" s="97">
        <f t="shared" si="19"/>
        <v>1</v>
      </c>
      <c r="AP18" s="98">
        <f t="shared" si="20"/>
        <v>3</v>
      </c>
      <c r="AQ18" s="87">
        <v>1</v>
      </c>
      <c r="AR18" s="87">
        <v>1</v>
      </c>
      <c r="AS18" s="83">
        <v>1</v>
      </c>
      <c r="AT18" s="98">
        <f t="shared" si="21"/>
        <v>3</v>
      </c>
      <c r="AU18" s="99">
        <f t="shared" si="22"/>
        <v>20</v>
      </c>
      <c r="AV18" s="100">
        <f t="shared" si="23"/>
        <v>0.95238095238095233</v>
      </c>
      <c r="AW18" s="119" t="s">
        <v>25</v>
      </c>
      <c r="AX18" s="117" t="s">
        <v>138</v>
      </c>
    </row>
    <row r="19" spans="1:50" s="16" customFormat="1" x14ac:dyDescent="0.2">
      <c r="A19" s="35">
        <f t="shared" si="24"/>
        <v>12</v>
      </c>
      <c r="B19" s="76" t="s">
        <v>80</v>
      </c>
      <c r="C19" s="129">
        <v>147</v>
      </c>
      <c r="D19" s="125">
        <v>177</v>
      </c>
      <c r="E19" s="84">
        <f t="shared" si="0"/>
        <v>1</v>
      </c>
      <c r="F19" s="129">
        <v>4354</v>
      </c>
      <c r="G19" s="125">
        <v>4355</v>
      </c>
      <c r="H19" s="85">
        <f t="shared" si="1"/>
        <v>1</v>
      </c>
      <c r="I19" s="129">
        <v>129</v>
      </c>
      <c r="J19" s="125">
        <v>130</v>
      </c>
      <c r="K19" s="86">
        <v>1</v>
      </c>
      <c r="L19" s="125">
        <v>6807</v>
      </c>
      <c r="M19" s="125">
        <v>99</v>
      </c>
      <c r="N19" s="88">
        <f t="shared" si="3"/>
        <v>2</v>
      </c>
      <c r="O19" s="125">
        <v>1966</v>
      </c>
      <c r="P19" s="88">
        <f t="shared" si="4"/>
        <v>1</v>
      </c>
      <c r="Q19" s="128">
        <v>4017.06</v>
      </c>
      <c r="R19" s="125">
        <v>4780</v>
      </c>
      <c r="S19" s="126">
        <f t="shared" si="5"/>
        <v>118.99249700029375</v>
      </c>
      <c r="T19" s="88">
        <f t="shared" si="6"/>
        <v>2</v>
      </c>
      <c r="U19" s="89">
        <f t="shared" si="7"/>
        <v>8</v>
      </c>
      <c r="V19" s="125">
        <v>95</v>
      </c>
      <c r="W19" s="90">
        <f t="shared" si="8"/>
        <v>2</v>
      </c>
      <c r="X19" s="125">
        <v>88</v>
      </c>
      <c r="Y19" s="91">
        <f t="shared" si="9"/>
        <v>1</v>
      </c>
      <c r="Z19" s="125">
        <v>186490</v>
      </c>
      <c r="AA19" s="90">
        <f t="shared" si="10"/>
        <v>1</v>
      </c>
      <c r="AB19" s="125">
        <v>51814</v>
      </c>
      <c r="AC19" s="92">
        <f t="shared" si="11"/>
        <v>1</v>
      </c>
      <c r="AD19" s="127">
        <v>99</v>
      </c>
      <c r="AE19" s="91">
        <f t="shared" si="12"/>
        <v>1</v>
      </c>
      <c r="AF19" s="93">
        <f t="shared" si="13"/>
        <v>6</v>
      </c>
      <c r="AG19" s="125">
        <v>67774</v>
      </c>
      <c r="AH19" s="94">
        <f t="shared" si="14"/>
        <v>9.9565153518436897</v>
      </c>
      <c r="AI19" s="95">
        <f t="shared" si="15"/>
        <v>1</v>
      </c>
      <c r="AJ19" s="125">
        <v>32938</v>
      </c>
      <c r="AK19" s="83">
        <f t="shared" si="16"/>
        <v>7.5632606199770382</v>
      </c>
      <c r="AL19" s="96">
        <f t="shared" si="17"/>
        <v>1</v>
      </c>
      <c r="AM19" s="125">
        <v>7615</v>
      </c>
      <c r="AN19" s="83">
        <f t="shared" si="18"/>
        <v>43.022598870056498</v>
      </c>
      <c r="AO19" s="97">
        <f t="shared" si="19"/>
        <v>1</v>
      </c>
      <c r="AP19" s="98">
        <f t="shared" si="20"/>
        <v>3</v>
      </c>
      <c r="AQ19" s="87">
        <v>1</v>
      </c>
      <c r="AR19" s="87">
        <v>0</v>
      </c>
      <c r="AS19" s="83">
        <v>1</v>
      </c>
      <c r="AT19" s="98">
        <f t="shared" si="21"/>
        <v>2</v>
      </c>
      <c r="AU19" s="99">
        <f t="shared" si="22"/>
        <v>19</v>
      </c>
      <c r="AV19" s="100">
        <f t="shared" si="23"/>
        <v>0.90476190476190477</v>
      </c>
      <c r="AW19" s="119" t="s">
        <v>80</v>
      </c>
      <c r="AX19" s="117" t="s">
        <v>193</v>
      </c>
    </row>
    <row r="20" spans="1:50" s="16" customFormat="1" x14ac:dyDescent="0.2">
      <c r="A20" s="35">
        <f t="shared" si="24"/>
        <v>13</v>
      </c>
      <c r="B20" s="76" t="s">
        <v>98</v>
      </c>
      <c r="C20" s="129">
        <v>87</v>
      </c>
      <c r="D20" s="125">
        <v>100</v>
      </c>
      <c r="E20" s="84">
        <f t="shared" si="0"/>
        <v>1</v>
      </c>
      <c r="F20" s="129">
        <v>2322</v>
      </c>
      <c r="G20" s="125">
        <v>2333</v>
      </c>
      <c r="H20" s="85">
        <f t="shared" si="1"/>
        <v>1</v>
      </c>
      <c r="I20" s="129">
        <v>66</v>
      </c>
      <c r="J20" s="125">
        <v>66</v>
      </c>
      <c r="K20" s="86">
        <f t="shared" ref="K20:K55" si="25">IF(I20=J20,1,0)</f>
        <v>1</v>
      </c>
      <c r="L20" s="125">
        <v>4248</v>
      </c>
      <c r="M20" s="125">
        <v>99</v>
      </c>
      <c r="N20" s="88">
        <f t="shared" si="3"/>
        <v>2</v>
      </c>
      <c r="O20" s="125">
        <v>388</v>
      </c>
      <c r="P20" s="88">
        <f t="shared" si="4"/>
        <v>1</v>
      </c>
      <c r="Q20" s="128">
        <v>2164</v>
      </c>
      <c r="R20" s="125">
        <v>2557</v>
      </c>
      <c r="S20" s="126">
        <f t="shared" si="5"/>
        <v>118.16081330868762</v>
      </c>
      <c r="T20" s="88">
        <f t="shared" si="6"/>
        <v>2</v>
      </c>
      <c r="U20" s="89">
        <f t="shared" si="7"/>
        <v>8</v>
      </c>
      <c r="V20" s="125">
        <v>97</v>
      </c>
      <c r="W20" s="90">
        <f t="shared" si="8"/>
        <v>2</v>
      </c>
      <c r="X20" s="125">
        <v>96</v>
      </c>
      <c r="Y20" s="91">
        <f t="shared" si="9"/>
        <v>2</v>
      </c>
      <c r="Z20" s="125">
        <v>93218</v>
      </c>
      <c r="AA20" s="90">
        <f t="shared" si="10"/>
        <v>1</v>
      </c>
      <c r="AB20" s="125">
        <v>35914</v>
      </c>
      <c r="AC20" s="92">
        <f t="shared" si="11"/>
        <v>1</v>
      </c>
      <c r="AD20" s="127">
        <v>100</v>
      </c>
      <c r="AE20" s="91">
        <f t="shared" si="12"/>
        <v>1</v>
      </c>
      <c r="AF20" s="93">
        <f t="shared" si="13"/>
        <v>7</v>
      </c>
      <c r="AG20" s="125">
        <v>15095</v>
      </c>
      <c r="AH20" s="94">
        <f t="shared" si="14"/>
        <v>3.5534369114877591</v>
      </c>
      <c r="AI20" s="95">
        <f t="shared" si="15"/>
        <v>0</v>
      </c>
      <c r="AJ20" s="125">
        <v>29169</v>
      </c>
      <c r="AK20" s="83">
        <f t="shared" si="16"/>
        <v>12.502786112301758</v>
      </c>
      <c r="AL20" s="96">
        <f t="shared" si="17"/>
        <v>1</v>
      </c>
      <c r="AM20" s="125">
        <v>6890</v>
      </c>
      <c r="AN20" s="83">
        <f t="shared" si="18"/>
        <v>68.900000000000006</v>
      </c>
      <c r="AO20" s="97">
        <f t="shared" si="19"/>
        <v>1</v>
      </c>
      <c r="AP20" s="98">
        <f t="shared" si="20"/>
        <v>2</v>
      </c>
      <c r="AQ20" s="87">
        <v>1</v>
      </c>
      <c r="AR20" s="87">
        <v>0</v>
      </c>
      <c r="AS20" s="83">
        <v>1</v>
      </c>
      <c r="AT20" s="98">
        <f t="shared" si="21"/>
        <v>2</v>
      </c>
      <c r="AU20" s="99">
        <f t="shared" si="22"/>
        <v>19</v>
      </c>
      <c r="AV20" s="100">
        <f t="shared" si="23"/>
        <v>0.90476190476190477</v>
      </c>
      <c r="AW20" s="119" t="s">
        <v>98</v>
      </c>
      <c r="AX20" s="117" t="s">
        <v>211</v>
      </c>
    </row>
    <row r="21" spans="1:50" s="16" customFormat="1" x14ac:dyDescent="0.2">
      <c r="A21" s="35">
        <f t="shared" si="24"/>
        <v>14</v>
      </c>
      <c r="B21" s="76" t="s">
        <v>14</v>
      </c>
      <c r="C21" s="129">
        <v>89</v>
      </c>
      <c r="D21" s="125">
        <v>105</v>
      </c>
      <c r="E21" s="84">
        <f t="shared" si="0"/>
        <v>1</v>
      </c>
      <c r="F21" s="129">
        <v>1957</v>
      </c>
      <c r="G21" s="125">
        <v>1977</v>
      </c>
      <c r="H21" s="85">
        <f t="shared" si="1"/>
        <v>1</v>
      </c>
      <c r="I21" s="129">
        <v>62</v>
      </c>
      <c r="J21" s="125">
        <v>62</v>
      </c>
      <c r="K21" s="86">
        <f t="shared" si="25"/>
        <v>1</v>
      </c>
      <c r="L21" s="125">
        <v>3428</v>
      </c>
      <c r="M21" s="125">
        <v>100</v>
      </c>
      <c r="N21" s="88">
        <f t="shared" si="3"/>
        <v>2</v>
      </c>
      <c r="O21" s="125">
        <v>656</v>
      </c>
      <c r="P21" s="88">
        <f t="shared" si="4"/>
        <v>1</v>
      </c>
      <c r="Q21" s="128">
        <v>2114.46</v>
      </c>
      <c r="R21" s="125">
        <v>2465</v>
      </c>
      <c r="S21" s="126">
        <f t="shared" si="5"/>
        <v>116.57822801093423</v>
      </c>
      <c r="T21" s="88">
        <f t="shared" si="6"/>
        <v>2</v>
      </c>
      <c r="U21" s="89">
        <f t="shared" si="7"/>
        <v>8</v>
      </c>
      <c r="V21" s="125">
        <v>96</v>
      </c>
      <c r="W21" s="90">
        <f t="shared" si="8"/>
        <v>2</v>
      </c>
      <c r="X21" s="125">
        <v>91</v>
      </c>
      <c r="Y21" s="91">
        <f t="shared" si="9"/>
        <v>2</v>
      </c>
      <c r="Z21" s="125">
        <v>77224</v>
      </c>
      <c r="AA21" s="90">
        <f t="shared" si="10"/>
        <v>1</v>
      </c>
      <c r="AB21" s="125">
        <v>30784</v>
      </c>
      <c r="AC21" s="92">
        <f t="shared" si="11"/>
        <v>1</v>
      </c>
      <c r="AD21" s="127">
        <v>95</v>
      </c>
      <c r="AE21" s="91">
        <f t="shared" si="12"/>
        <v>1</v>
      </c>
      <c r="AF21" s="93">
        <f t="shared" si="13"/>
        <v>7</v>
      </c>
      <c r="AG21" s="125">
        <v>18861</v>
      </c>
      <c r="AH21" s="94">
        <f t="shared" si="14"/>
        <v>5.5020420070011671</v>
      </c>
      <c r="AI21" s="95">
        <f t="shared" si="15"/>
        <v>0</v>
      </c>
      <c r="AJ21" s="125">
        <v>17108</v>
      </c>
      <c r="AK21" s="83">
        <f t="shared" si="16"/>
        <v>8.6535154274152752</v>
      </c>
      <c r="AL21" s="96">
        <f t="shared" si="17"/>
        <v>1</v>
      </c>
      <c r="AM21" s="125">
        <v>3761</v>
      </c>
      <c r="AN21" s="83">
        <f t="shared" si="18"/>
        <v>35.819047619047616</v>
      </c>
      <c r="AO21" s="97">
        <f t="shared" si="19"/>
        <v>1</v>
      </c>
      <c r="AP21" s="98">
        <f t="shared" si="20"/>
        <v>2</v>
      </c>
      <c r="AQ21" s="87">
        <v>1</v>
      </c>
      <c r="AR21" s="87">
        <v>0</v>
      </c>
      <c r="AS21" s="83">
        <v>1</v>
      </c>
      <c r="AT21" s="98">
        <f t="shared" si="21"/>
        <v>2</v>
      </c>
      <c r="AU21" s="99">
        <f t="shared" si="22"/>
        <v>19</v>
      </c>
      <c r="AV21" s="100">
        <f t="shared" si="23"/>
        <v>0.90476190476190477</v>
      </c>
      <c r="AW21" s="119" t="s">
        <v>14</v>
      </c>
      <c r="AX21" s="117" t="s">
        <v>127</v>
      </c>
    </row>
    <row r="22" spans="1:50" s="16" customFormat="1" x14ac:dyDescent="0.2">
      <c r="A22" s="35">
        <f t="shared" si="24"/>
        <v>15</v>
      </c>
      <c r="B22" s="76" t="s">
        <v>17</v>
      </c>
      <c r="C22" s="129">
        <v>64</v>
      </c>
      <c r="D22" s="125">
        <v>70</v>
      </c>
      <c r="E22" s="84">
        <f t="shared" si="0"/>
        <v>1</v>
      </c>
      <c r="F22" s="129">
        <v>1496</v>
      </c>
      <c r="G22" s="125">
        <v>1499</v>
      </c>
      <c r="H22" s="85">
        <f t="shared" si="1"/>
        <v>1</v>
      </c>
      <c r="I22" s="129">
        <v>48</v>
      </c>
      <c r="J22" s="125">
        <v>48</v>
      </c>
      <c r="K22" s="86">
        <f t="shared" si="25"/>
        <v>1</v>
      </c>
      <c r="L22" s="125">
        <v>2414</v>
      </c>
      <c r="M22" s="125">
        <v>100</v>
      </c>
      <c r="N22" s="88">
        <f t="shared" si="3"/>
        <v>2</v>
      </c>
      <c r="O22" s="125">
        <v>294</v>
      </c>
      <c r="P22" s="88">
        <f t="shared" si="4"/>
        <v>1</v>
      </c>
      <c r="Q22" s="128">
        <v>1578</v>
      </c>
      <c r="R22" s="125">
        <v>1814</v>
      </c>
      <c r="S22" s="126">
        <f t="shared" si="5"/>
        <v>114.95564005069708</v>
      </c>
      <c r="T22" s="88">
        <f t="shared" si="6"/>
        <v>2</v>
      </c>
      <c r="U22" s="89">
        <f t="shared" si="7"/>
        <v>8</v>
      </c>
      <c r="V22" s="125">
        <v>97</v>
      </c>
      <c r="W22" s="90">
        <f t="shared" si="8"/>
        <v>2</v>
      </c>
      <c r="X22" s="125">
        <v>91</v>
      </c>
      <c r="Y22" s="91">
        <f t="shared" si="9"/>
        <v>2</v>
      </c>
      <c r="Z22" s="125">
        <v>68347</v>
      </c>
      <c r="AA22" s="90">
        <f t="shared" si="10"/>
        <v>1</v>
      </c>
      <c r="AB22" s="125">
        <v>17130</v>
      </c>
      <c r="AC22" s="92">
        <f t="shared" si="11"/>
        <v>1</v>
      </c>
      <c r="AD22" s="127">
        <v>99</v>
      </c>
      <c r="AE22" s="91">
        <f t="shared" si="12"/>
        <v>1</v>
      </c>
      <c r="AF22" s="93">
        <f t="shared" si="13"/>
        <v>7</v>
      </c>
      <c r="AG22" s="125">
        <v>25358</v>
      </c>
      <c r="AH22" s="94">
        <f t="shared" si="14"/>
        <v>10.504556752278376</v>
      </c>
      <c r="AI22" s="95">
        <f t="shared" si="15"/>
        <v>1</v>
      </c>
      <c r="AJ22" s="125">
        <v>8412</v>
      </c>
      <c r="AK22" s="83">
        <f t="shared" si="16"/>
        <v>5.6117411607738497</v>
      </c>
      <c r="AL22" s="96">
        <f t="shared" si="17"/>
        <v>0</v>
      </c>
      <c r="AM22" s="125">
        <v>3591</v>
      </c>
      <c r="AN22" s="83">
        <f t="shared" si="18"/>
        <v>51.3</v>
      </c>
      <c r="AO22" s="97">
        <f t="shared" si="19"/>
        <v>1</v>
      </c>
      <c r="AP22" s="98">
        <f t="shared" si="20"/>
        <v>2</v>
      </c>
      <c r="AQ22" s="87">
        <v>1</v>
      </c>
      <c r="AR22" s="87">
        <v>0</v>
      </c>
      <c r="AS22" s="83">
        <v>1</v>
      </c>
      <c r="AT22" s="98">
        <f t="shared" si="21"/>
        <v>2</v>
      </c>
      <c r="AU22" s="99">
        <f t="shared" si="22"/>
        <v>19</v>
      </c>
      <c r="AV22" s="100">
        <f t="shared" si="23"/>
        <v>0.90476190476190477</v>
      </c>
      <c r="AW22" s="119" t="s">
        <v>17</v>
      </c>
      <c r="AX22" s="117" t="s">
        <v>130</v>
      </c>
    </row>
    <row r="23" spans="1:50" s="16" customFormat="1" x14ac:dyDescent="0.2">
      <c r="A23" s="35">
        <f t="shared" si="24"/>
        <v>16</v>
      </c>
      <c r="B23" s="76" t="s">
        <v>20</v>
      </c>
      <c r="C23" s="129">
        <v>57</v>
      </c>
      <c r="D23" s="125">
        <v>69</v>
      </c>
      <c r="E23" s="84">
        <f t="shared" si="0"/>
        <v>1</v>
      </c>
      <c r="F23" s="129">
        <v>1251</v>
      </c>
      <c r="G23" s="125">
        <v>1249</v>
      </c>
      <c r="H23" s="85">
        <f t="shared" si="1"/>
        <v>1</v>
      </c>
      <c r="I23" s="129">
        <v>42</v>
      </c>
      <c r="J23" s="125">
        <v>42</v>
      </c>
      <c r="K23" s="86">
        <f t="shared" si="25"/>
        <v>1</v>
      </c>
      <c r="L23" s="125">
        <v>1608</v>
      </c>
      <c r="M23" s="125">
        <v>100</v>
      </c>
      <c r="N23" s="88">
        <f t="shared" si="3"/>
        <v>2</v>
      </c>
      <c r="O23" s="125">
        <v>518</v>
      </c>
      <c r="P23" s="88">
        <f t="shared" si="4"/>
        <v>1</v>
      </c>
      <c r="Q23" s="128">
        <v>1466</v>
      </c>
      <c r="R23" s="125">
        <v>1717</v>
      </c>
      <c r="S23" s="126">
        <f t="shared" si="5"/>
        <v>117.12141882673943</v>
      </c>
      <c r="T23" s="88">
        <f t="shared" si="6"/>
        <v>2</v>
      </c>
      <c r="U23" s="89">
        <f t="shared" si="7"/>
        <v>8</v>
      </c>
      <c r="V23" s="125">
        <v>96</v>
      </c>
      <c r="W23" s="90">
        <f t="shared" si="8"/>
        <v>2</v>
      </c>
      <c r="X23" s="125">
        <v>96</v>
      </c>
      <c r="Y23" s="91">
        <f t="shared" si="9"/>
        <v>2</v>
      </c>
      <c r="Z23" s="125">
        <v>61333</v>
      </c>
      <c r="AA23" s="90">
        <f t="shared" si="10"/>
        <v>1</v>
      </c>
      <c r="AB23" s="125">
        <v>20539</v>
      </c>
      <c r="AC23" s="92">
        <f t="shared" si="11"/>
        <v>1</v>
      </c>
      <c r="AD23" s="127">
        <v>100</v>
      </c>
      <c r="AE23" s="91">
        <f t="shared" si="12"/>
        <v>1</v>
      </c>
      <c r="AF23" s="93">
        <f t="shared" si="13"/>
        <v>7</v>
      </c>
      <c r="AG23" s="125">
        <v>20701</v>
      </c>
      <c r="AH23" s="94">
        <f t="shared" si="14"/>
        <v>12.873756218905474</v>
      </c>
      <c r="AI23" s="95">
        <f t="shared" si="15"/>
        <v>1</v>
      </c>
      <c r="AJ23" s="125">
        <v>9051</v>
      </c>
      <c r="AK23" s="83">
        <f t="shared" si="16"/>
        <v>7.246597277822258</v>
      </c>
      <c r="AL23" s="96">
        <f t="shared" si="17"/>
        <v>0</v>
      </c>
      <c r="AM23" s="125">
        <v>2424</v>
      </c>
      <c r="AN23" s="83">
        <f t="shared" si="18"/>
        <v>35.130434782608695</v>
      </c>
      <c r="AO23" s="97">
        <f t="shared" si="19"/>
        <v>1</v>
      </c>
      <c r="AP23" s="98">
        <f t="shared" si="20"/>
        <v>2</v>
      </c>
      <c r="AQ23" s="87">
        <v>1</v>
      </c>
      <c r="AR23" s="87">
        <v>0</v>
      </c>
      <c r="AS23" s="83">
        <v>1</v>
      </c>
      <c r="AT23" s="98">
        <f t="shared" si="21"/>
        <v>2</v>
      </c>
      <c r="AU23" s="99">
        <f t="shared" si="22"/>
        <v>19</v>
      </c>
      <c r="AV23" s="100">
        <f t="shared" si="23"/>
        <v>0.90476190476190477</v>
      </c>
      <c r="AW23" s="119" t="s">
        <v>20</v>
      </c>
      <c r="AX23" s="117" t="s">
        <v>133</v>
      </c>
    </row>
    <row r="24" spans="1:50" s="16" customFormat="1" x14ac:dyDescent="0.2">
      <c r="A24" s="35">
        <f t="shared" si="24"/>
        <v>17</v>
      </c>
      <c r="B24" s="76" t="s">
        <v>29</v>
      </c>
      <c r="C24" s="129">
        <v>48</v>
      </c>
      <c r="D24" s="125">
        <v>56</v>
      </c>
      <c r="E24" s="84">
        <f t="shared" si="0"/>
        <v>1</v>
      </c>
      <c r="F24" s="129">
        <v>984</v>
      </c>
      <c r="G24" s="125">
        <v>991</v>
      </c>
      <c r="H24" s="85">
        <f t="shared" si="1"/>
        <v>1</v>
      </c>
      <c r="I24" s="129">
        <v>35</v>
      </c>
      <c r="J24" s="125">
        <v>35</v>
      </c>
      <c r="K24" s="86">
        <f t="shared" si="25"/>
        <v>1</v>
      </c>
      <c r="L24" s="125">
        <v>1120</v>
      </c>
      <c r="M24" s="125">
        <v>100</v>
      </c>
      <c r="N24" s="88">
        <f t="shared" si="3"/>
        <v>2</v>
      </c>
      <c r="O24" s="125">
        <v>682</v>
      </c>
      <c r="P24" s="88">
        <f t="shared" si="4"/>
        <v>1</v>
      </c>
      <c r="Q24" s="128">
        <v>1166</v>
      </c>
      <c r="R24" s="125">
        <v>1384</v>
      </c>
      <c r="S24" s="126">
        <f t="shared" si="5"/>
        <v>118.69639794168096</v>
      </c>
      <c r="T24" s="88">
        <f t="shared" si="6"/>
        <v>2</v>
      </c>
      <c r="U24" s="89">
        <f t="shared" si="7"/>
        <v>8</v>
      </c>
      <c r="V24" s="125">
        <v>98</v>
      </c>
      <c r="W24" s="90">
        <f t="shared" si="8"/>
        <v>2</v>
      </c>
      <c r="X24" s="125">
        <v>94</v>
      </c>
      <c r="Y24" s="91">
        <f t="shared" si="9"/>
        <v>2</v>
      </c>
      <c r="Z24" s="125">
        <v>32811</v>
      </c>
      <c r="AA24" s="90">
        <f t="shared" si="10"/>
        <v>1</v>
      </c>
      <c r="AB24" s="125">
        <v>14462</v>
      </c>
      <c r="AC24" s="92">
        <f t="shared" si="11"/>
        <v>1</v>
      </c>
      <c r="AD24" s="127">
        <v>99</v>
      </c>
      <c r="AE24" s="91">
        <f t="shared" si="12"/>
        <v>1</v>
      </c>
      <c r="AF24" s="93">
        <f t="shared" si="13"/>
        <v>7</v>
      </c>
      <c r="AG24" s="125">
        <v>4335</v>
      </c>
      <c r="AH24" s="94">
        <f t="shared" si="14"/>
        <v>3.8705357142857144</v>
      </c>
      <c r="AI24" s="95">
        <f t="shared" si="15"/>
        <v>0</v>
      </c>
      <c r="AJ24" s="125">
        <v>5236</v>
      </c>
      <c r="AK24" s="83">
        <f t="shared" si="16"/>
        <v>5.2835519677093847</v>
      </c>
      <c r="AL24" s="96">
        <f t="shared" si="17"/>
        <v>0</v>
      </c>
      <c r="AM24" s="125">
        <v>1894</v>
      </c>
      <c r="AN24" s="83">
        <f t="shared" si="18"/>
        <v>33.821428571428569</v>
      </c>
      <c r="AO24" s="97">
        <f t="shared" si="19"/>
        <v>1</v>
      </c>
      <c r="AP24" s="98">
        <f t="shared" si="20"/>
        <v>1</v>
      </c>
      <c r="AQ24" s="87">
        <v>1</v>
      </c>
      <c r="AR24" s="87">
        <v>1</v>
      </c>
      <c r="AS24" s="83">
        <v>1</v>
      </c>
      <c r="AT24" s="98">
        <f t="shared" si="21"/>
        <v>3</v>
      </c>
      <c r="AU24" s="99">
        <f t="shared" si="22"/>
        <v>19</v>
      </c>
      <c r="AV24" s="100">
        <f t="shared" si="23"/>
        <v>0.90476190476190477</v>
      </c>
      <c r="AW24" s="119" t="s">
        <v>29</v>
      </c>
      <c r="AX24" s="117" t="s">
        <v>142</v>
      </c>
    </row>
    <row r="25" spans="1:50" s="16" customFormat="1" x14ac:dyDescent="0.2">
      <c r="A25" s="35">
        <f t="shared" si="24"/>
        <v>18</v>
      </c>
      <c r="B25" s="76" t="s">
        <v>28</v>
      </c>
      <c r="C25" s="129">
        <v>82</v>
      </c>
      <c r="D25" s="125">
        <v>88</v>
      </c>
      <c r="E25" s="84">
        <f t="shared" si="0"/>
        <v>1</v>
      </c>
      <c r="F25" s="129">
        <v>1912</v>
      </c>
      <c r="G25" s="125">
        <v>1911</v>
      </c>
      <c r="H25" s="85">
        <f t="shared" si="1"/>
        <v>1</v>
      </c>
      <c r="I25" s="129">
        <v>62</v>
      </c>
      <c r="J25" s="125">
        <v>62</v>
      </c>
      <c r="K25" s="86">
        <f t="shared" si="25"/>
        <v>1</v>
      </c>
      <c r="L25" s="125">
        <v>2402</v>
      </c>
      <c r="M25" s="125">
        <v>100</v>
      </c>
      <c r="N25" s="88">
        <f t="shared" si="3"/>
        <v>2</v>
      </c>
      <c r="O25" s="125">
        <v>1053</v>
      </c>
      <c r="P25" s="88">
        <f t="shared" si="4"/>
        <v>1</v>
      </c>
      <c r="Q25" s="128">
        <v>2088</v>
      </c>
      <c r="R25" s="125">
        <v>2109</v>
      </c>
      <c r="S25" s="126">
        <f t="shared" si="5"/>
        <v>101.00574712643679</v>
      </c>
      <c r="T25" s="88">
        <f t="shared" si="6"/>
        <v>2</v>
      </c>
      <c r="U25" s="89">
        <f t="shared" si="7"/>
        <v>8</v>
      </c>
      <c r="V25" s="125">
        <v>100</v>
      </c>
      <c r="W25" s="90">
        <f t="shared" si="8"/>
        <v>2</v>
      </c>
      <c r="X25" s="125">
        <v>93</v>
      </c>
      <c r="Y25" s="91">
        <f t="shared" si="9"/>
        <v>2</v>
      </c>
      <c r="Z25" s="125">
        <v>78162</v>
      </c>
      <c r="AA25" s="90">
        <f t="shared" si="10"/>
        <v>1</v>
      </c>
      <c r="AB25" s="125">
        <v>24384</v>
      </c>
      <c r="AC25" s="92">
        <f t="shared" si="11"/>
        <v>1</v>
      </c>
      <c r="AD25" s="127">
        <v>100</v>
      </c>
      <c r="AE25" s="91">
        <f t="shared" si="12"/>
        <v>1</v>
      </c>
      <c r="AF25" s="93">
        <f t="shared" si="13"/>
        <v>7</v>
      </c>
      <c r="AG25" s="125">
        <v>27362</v>
      </c>
      <c r="AH25" s="94">
        <f t="shared" si="14"/>
        <v>11.391340549542049</v>
      </c>
      <c r="AI25" s="95">
        <f t="shared" si="15"/>
        <v>1</v>
      </c>
      <c r="AJ25" s="125">
        <v>11762</v>
      </c>
      <c r="AK25" s="83">
        <f t="shared" si="16"/>
        <v>6.1548927263212976</v>
      </c>
      <c r="AL25" s="96">
        <f t="shared" si="17"/>
        <v>0</v>
      </c>
      <c r="AM25" s="125">
        <v>2562</v>
      </c>
      <c r="AN25" s="83">
        <f t="shared" si="18"/>
        <v>29.113636363636363</v>
      </c>
      <c r="AO25" s="97">
        <f t="shared" si="19"/>
        <v>0</v>
      </c>
      <c r="AP25" s="98">
        <f t="shared" si="20"/>
        <v>1</v>
      </c>
      <c r="AQ25" s="87">
        <v>1</v>
      </c>
      <c r="AR25" s="87">
        <v>1</v>
      </c>
      <c r="AS25" s="83">
        <v>1</v>
      </c>
      <c r="AT25" s="98">
        <f t="shared" si="21"/>
        <v>3</v>
      </c>
      <c r="AU25" s="99">
        <f t="shared" si="22"/>
        <v>19</v>
      </c>
      <c r="AV25" s="100">
        <f t="shared" si="23"/>
        <v>0.90476190476190477</v>
      </c>
      <c r="AW25" s="119" t="s">
        <v>28</v>
      </c>
      <c r="AX25" s="117" t="s">
        <v>141</v>
      </c>
    </row>
    <row r="26" spans="1:50" s="16" customFormat="1" x14ac:dyDescent="0.2">
      <c r="A26" s="35">
        <f t="shared" si="24"/>
        <v>19</v>
      </c>
      <c r="B26" s="76" t="s">
        <v>52</v>
      </c>
      <c r="C26" s="129">
        <v>51</v>
      </c>
      <c r="D26" s="125">
        <v>51</v>
      </c>
      <c r="E26" s="84">
        <f t="shared" si="0"/>
        <v>1</v>
      </c>
      <c r="F26" s="129">
        <v>824</v>
      </c>
      <c r="G26" s="125">
        <v>795</v>
      </c>
      <c r="H26" s="85">
        <f t="shared" si="1"/>
        <v>1</v>
      </c>
      <c r="I26" s="129">
        <v>29</v>
      </c>
      <c r="J26" s="125">
        <v>29</v>
      </c>
      <c r="K26" s="86">
        <f t="shared" si="25"/>
        <v>1</v>
      </c>
      <c r="L26" s="125">
        <v>1134</v>
      </c>
      <c r="M26" s="125">
        <v>97</v>
      </c>
      <c r="N26" s="88">
        <f t="shared" si="3"/>
        <v>2</v>
      </c>
      <c r="O26" s="125">
        <v>350</v>
      </c>
      <c r="P26" s="88">
        <f t="shared" si="4"/>
        <v>1</v>
      </c>
      <c r="Q26" s="128">
        <v>989</v>
      </c>
      <c r="R26" s="125">
        <v>1172</v>
      </c>
      <c r="S26" s="126">
        <f t="shared" si="5"/>
        <v>118.50353892821032</v>
      </c>
      <c r="T26" s="88">
        <f t="shared" si="6"/>
        <v>2</v>
      </c>
      <c r="U26" s="89">
        <f t="shared" si="7"/>
        <v>8</v>
      </c>
      <c r="V26" s="125">
        <v>98</v>
      </c>
      <c r="W26" s="90">
        <f t="shared" si="8"/>
        <v>2</v>
      </c>
      <c r="X26" s="125">
        <v>91</v>
      </c>
      <c r="Y26" s="91">
        <f t="shared" si="9"/>
        <v>2</v>
      </c>
      <c r="Z26" s="125">
        <v>31524</v>
      </c>
      <c r="AA26" s="90">
        <f t="shared" si="10"/>
        <v>1</v>
      </c>
      <c r="AB26" s="125">
        <v>13157</v>
      </c>
      <c r="AC26" s="92">
        <f t="shared" si="11"/>
        <v>1</v>
      </c>
      <c r="AD26" s="127">
        <v>97</v>
      </c>
      <c r="AE26" s="91">
        <f t="shared" si="12"/>
        <v>1</v>
      </c>
      <c r="AF26" s="93">
        <f t="shared" si="13"/>
        <v>7</v>
      </c>
      <c r="AG26" s="125">
        <v>6865</v>
      </c>
      <c r="AH26" s="94">
        <f t="shared" si="14"/>
        <v>6.0537918871252208</v>
      </c>
      <c r="AI26" s="95">
        <f t="shared" si="15"/>
        <v>0</v>
      </c>
      <c r="AJ26" s="125">
        <v>4264</v>
      </c>
      <c r="AK26" s="83">
        <f t="shared" si="16"/>
        <v>5.363522012578616</v>
      </c>
      <c r="AL26" s="96">
        <f t="shared" si="17"/>
        <v>0</v>
      </c>
      <c r="AM26" s="125">
        <v>2768</v>
      </c>
      <c r="AN26" s="83">
        <f t="shared" si="18"/>
        <v>54.274509803921568</v>
      </c>
      <c r="AO26" s="97">
        <f t="shared" si="19"/>
        <v>1</v>
      </c>
      <c r="AP26" s="98">
        <f t="shared" si="20"/>
        <v>1</v>
      </c>
      <c r="AQ26" s="87">
        <v>1</v>
      </c>
      <c r="AR26" s="87">
        <v>1</v>
      </c>
      <c r="AS26" s="83">
        <v>1</v>
      </c>
      <c r="AT26" s="98">
        <f t="shared" si="21"/>
        <v>3</v>
      </c>
      <c r="AU26" s="99">
        <f t="shared" si="22"/>
        <v>19</v>
      </c>
      <c r="AV26" s="100">
        <f t="shared" si="23"/>
        <v>0.90476190476190477</v>
      </c>
      <c r="AW26" s="119" t="s">
        <v>52</v>
      </c>
      <c r="AX26" s="117" t="s">
        <v>165</v>
      </c>
    </row>
    <row r="27" spans="1:50" s="16" customFormat="1" x14ac:dyDescent="0.2">
      <c r="A27" s="35">
        <f t="shared" si="24"/>
        <v>20</v>
      </c>
      <c r="B27" s="76" t="s">
        <v>62</v>
      </c>
      <c r="C27" s="129">
        <v>59</v>
      </c>
      <c r="D27" s="125">
        <v>69</v>
      </c>
      <c r="E27" s="84">
        <f t="shared" si="0"/>
        <v>1</v>
      </c>
      <c r="F27" s="129">
        <v>1266</v>
      </c>
      <c r="G27" s="125">
        <v>1267</v>
      </c>
      <c r="H27" s="85">
        <f t="shared" si="1"/>
        <v>1</v>
      </c>
      <c r="I27" s="129">
        <v>43</v>
      </c>
      <c r="J27" s="125">
        <v>43</v>
      </c>
      <c r="K27" s="86">
        <f t="shared" si="25"/>
        <v>1</v>
      </c>
      <c r="L27" s="125">
        <v>1833</v>
      </c>
      <c r="M27" s="125">
        <v>100</v>
      </c>
      <c r="N27" s="88">
        <f t="shared" si="3"/>
        <v>2</v>
      </c>
      <c r="O27" s="125">
        <v>512</v>
      </c>
      <c r="P27" s="88">
        <f t="shared" si="4"/>
        <v>1</v>
      </c>
      <c r="Q27" s="128">
        <v>1398.06</v>
      </c>
      <c r="R27" s="125">
        <v>1668</v>
      </c>
      <c r="S27" s="126">
        <f t="shared" si="5"/>
        <v>119.30818419810309</v>
      </c>
      <c r="T27" s="88">
        <f t="shared" si="6"/>
        <v>2</v>
      </c>
      <c r="U27" s="89">
        <f t="shared" si="7"/>
        <v>8</v>
      </c>
      <c r="V27" s="125">
        <v>95</v>
      </c>
      <c r="W27" s="90">
        <f t="shared" si="8"/>
        <v>2</v>
      </c>
      <c r="X27" s="125">
        <v>93</v>
      </c>
      <c r="Y27" s="91">
        <f t="shared" si="9"/>
        <v>2</v>
      </c>
      <c r="Z27" s="125">
        <v>57613</v>
      </c>
      <c r="AA27" s="90">
        <f t="shared" si="10"/>
        <v>1</v>
      </c>
      <c r="AB27" s="125">
        <v>16210</v>
      </c>
      <c r="AC27" s="92">
        <f t="shared" si="11"/>
        <v>1</v>
      </c>
      <c r="AD27" s="127">
        <v>100</v>
      </c>
      <c r="AE27" s="91">
        <f t="shared" si="12"/>
        <v>1</v>
      </c>
      <c r="AF27" s="93">
        <f t="shared" si="13"/>
        <v>7</v>
      </c>
      <c r="AG27" s="125">
        <v>13896</v>
      </c>
      <c r="AH27" s="94">
        <f t="shared" si="14"/>
        <v>7.5810147299509003</v>
      </c>
      <c r="AI27" s="95">
        <f t="shared" si="15"/>
        <v>1</v>
      </c>
      <c r="AJ27" s="125">
        <v>9187</v>
      </c>
      <c r="AK27" s="83">
        <f t="shared" si="16"/>
        <v>7.2509865824782951</v>
      </c>
      <c r="AL27" s="96">
        <f t="shared" si="17"/>
        <v>0</v>
      </c>
      <c r="AM27" s="125">
        <v>2776</v>
      </c>
      <c r="AN27" s="83">
        <f t="shared" si="18"/>
        <v>40.231884057971016</v>
      </c>
      <c r="AO27" s="97">
        <f t="shared" si="19"/>
        <v>1</v>
      </c>
      <c r="AP27" s="98">
        <f t="shared" si="20"/>
        <v>2</v>
      </c>
      <c r="AQ27" s="87">
        <v>1</v>
      </c>
      <c r="AR27" s="87">
        <v>0</v>
      </c>
      <c r="AS27" s="83">
        <v>1</v>
      </c>
      <c r="AT27" s="98">
        <f t="shared" si="21"/>
        <v>2</v>
      </c>
      <c r="AU27" s="99">
        <f t="shared" si="22"/>
        <v>19</v>
      </c>
      <c r="AV27" s="100">
        <f t="shared" si="23"/>
        <v>0.90476190476190477</v>
      </c>
      <c r="AW27" s="119" t="s">
        <v>62</v>
      </c>
      <c r="AX27" s="117" t="s">
        <v>175</v>
      </c>
    </row>
    <row r="28" spans="1:50" s="16" customFormat="1" x14ac:dyDescent="0.2">
      <c r="A28" s="35">
        <f t="shared" si="24"/>
        <v>21</v>
      </c>
      <c r="B28" s="76" t="s">
        <v>69</v>
      </c>
      <c r="C28" s="129">
        <v>60</v>
      </c>
      <c r="D28" s="125">
        <v>66</v>
      </c>
      <c r="E28" s="84">
        <f t="shared" si="0"/>
        <v>1</v>
      </c>
      <c r="F28" s="129">
        <v>1298</v>
      </c>
      <c r="G28" s="125">
        <v>1299</v>
      </c>
      <c r="H28" s="85">
        <f t="shared" si="1"/>
        <v>1</v>
      </c>
      <c r="I28" s="129">
        <v>44</v>
      </c>
      <c r="J28" s="125">
        <v>44</v>
      </c>
      <c r="K28" s="86">
        <f t="shared" si="25"/>
        <v>1</v>
      </c>
      <c r="L28" s="125">
        <v>1426</v>
      </c>
      <c r="M28" s="125">
        <v>100</v>
      </c>
      <c r="N28" s="88">
        <f t="shared" si="3"/>
        <v>2</v>
      </c>
      <c r="O28" s="125">
        <v>612</v>
      </c>
      <c r="P28" s="88">
        <f t="shared" si="4"/>
        <v>1</v>
      </c>
      <c r="Q28" s="128">
        <v>1379</v>
      </c>
      <c r="R28" s="125">
        <v>1653</v>
      </c>
      <c r="S28" s="126">
        <f t="shared" si="5"/>
        <v>119.86947063089195</v>
      </c>
      <c r="T28" s="88">
        <f t="shared" si="6"/>
        <v>2</v>
      </c>
      <c r="U28" s="89">
        <f t="shared" si="7"/>
        <v>8</v>
      </c>
      <c r="V28" s="125">
        <v>97</v>
      </c>
      <c r="W28" s="90">
        <f t="shared" si="8"/>
        <v>2</v>
      </c>
      <c r="X28" s="125">
        <v>93</v>
      </c>
      <c r="Y28" s="91">
        <f t="shared" si="9"/>
        <v>2</v>
      </c>
      <c r="Z28" s="125">
        <v>54582</v>
      </c>
      <c r="AA28" s="90">
        <f t="shared" si="10"/>
        <v>1</v>
      </c>
      <c r="AB28" s="125">
        <v>16999</v>
      </c>
      <c r="AC28" s="92">
        <f t="shared" si="11"/>
        <v>1</v>
      </c>
      <c r="AD28" s="127">
        <v>100</v>
      </c>
      <c r="AE28" s="91">
        <f t="shared" si="12"/>
        <v>1</v>
      </c>
      <c r="AF28" s="93">
        <f t="shared" si="13"/>
        <v>7</v>
      </c>
      <c r="AG28" s="125">
        <v>7552</v>
      </c>
      <c r="AH28" s="94">
        <f t="shared" si="14"/>
        <v>5.2959326788218792</v>
      </c>
      <c r="AI28" s="95">
        <f t="shared" si="15"/>
        <v>0</v>
      </c>
      <c r="AJ28" s="125">
        <v>5559</v>
      </c>
      <c r="AK28" s="83">
        <f t="shared" si="16"/>
        <v>4.2794457274826794</v>
      </c>
      <c r="AL28" s="96">
        <f t="shared" si="17"/>
        <v>0</v>
      </c>
      <c r="AM28" s="125">
        <v>2140</v>
      </c>
      <c r="AN28" s="83">
        <f t="shared" si="18"/>
        <v>32.424242424242422</v>
      </c>
      <c r="AO28" s="97">
        <f t="shared" si="19"/>
        <v>1</v>
      </c>
      <c r="AP28" s="98">
        <f t="shared" si="20"/>
        <v>1</v>
      </c>
      <c r="AQ28" s="87">
        <v>1</v>
      </c>
      <c r="AR28" s="87">
        <v>1</v>
      </c>
      <c r="AS28" s="83">
        <v>1</v>
      </c>
      <c r="AT28" s="98">
        <f t="shared" si="21"/>
        <v>3</v>
      </c>
      <c r="AU28" s="99">
        <f t="shared" si="22"/>
        <v>19</v>
      </c>
      <c r="AV28" s="100">
        <f t="shared" si="23"/>
        <v>0.90476190476190477</v>
      </c>
      <c r="AW28" s="119" t="s">
        <v>69</v>
      </c>
      <c r="AX28" s="117" t="s">
        <v>182</v>
      </c>
    </row>
    <row r="29" spans="1:50" s="16" customFormat="1" x14ac:dyDescent="0.2">
      <c r="A29" s="35">
        <f t="shared" si="24"/>
        <v>22</v>
      </c>
      <c r="B29" s="76" t="s">
        <v>93</v>
      </c>
      <c r="C29" s="129">
        <v>46</v>
      </c>
      <c r="D29" s="125">
        <v>46</v>
      </c>
      <c r="E29" s="84">
        <f t="shared" si="0"/>
        <v>1</v>
      </c>
      <c r="F29" s="129">
        <v>715</v>
      </c>
      <c r="G29" s="125">
        <v>718</v>
      </c>
      <c r="H29" s="85">
        <f t="shared" si="1"/>
        <v>1</v>
      </c>
      <c r="I29" s="129">
        <v>29</v>
      </c>
      <c r="J29" s="125">
        <v>29</v>
      </c>
      <c r="K29" s="86">
        <f t="shared" si="25"/>
        <v>1</v>
      </c>
      <c r="L29" s="125">
        <v>1099</v>
      </c>
      <c r="M29" s="125">
        <v>98</v>
      </c>
      <c r="N29" s="88">
        <f t="shared" si="3"/>
        <v>2</v>
      </c>
      <c r="O29" s="125">
        <v>450</v>
      </c>
      <c r="P29" s="114">
        <f t="shared" si="4"/>
        <v>1</v>
      </c>
      <c r="Q29" s="128">
        <v>1008</v>
      </c>
      <c r="R29" s="125">
        <v>1145</v>
      </c>
      <c r="S29" s="126">
        <f t="shared" si="5"/>
        <v>113.59126984126983</v>
      </c>
      <c r="T29" s="88">
        <f t="shared" si="6"/>
        <v>2</v>
      </c>
      <c r="U29" s="89">
        <f t="shared" si="7"/>
        <v>8</v>
      </c>
      <c r="V29" s="125">
        <v>99</v>
      </c>
      <c r="W29" s="90">
        <f t="shared" si="8"/>
        <v>2</v>
      </c>
      <c r="X29" s="125">
        <v>95</v>
      </c>
      <c r="Y29" s="91">
        <f t="shared" si="9"/>
        <v>2</v>
      </c>
      <c r="Z29" s="125">
        <v>27642</v>
      </c>
      <c r="AA29" s="90">
        <f t="shared" si="10"/>
        <v>1</v>
      </c>
      <c r="AB29" s="125">
        <v>8864</v>
      </c>
      <c r="AC29" s="92">
        <f t="shared" si="11"/>
        <v>1</v>
      </c>
      <c r="AD29" s="127">
        <v>98</v>
      </c>
      <c r="AE29" s="91">
        <f t="shared" si="12"/>
        <v>1</v>
      </c>
      <c r="AF29" s="93">
        <f t="shared" si="13"/>
        <v>7</v>
      </c>
      <c r="AG29" s="125">
        <v>1819</v>
      </c>
      <c r="AH29" s="94">
        <f t="shared" si="14"/>
        <v>1.6551410373066424</v>
      </c>
      <c r="AI29" s="95">
        <f t="shared" si="15"/>
        <v>0</v>
      </c>
      <c r="AJ29" s="125">
        <v>1165</v>
      </c>
      <c r="AK29" s="83">
        <f t="shared" si="16"/>
        <v>1.6225626740947074</v>
      </c>
      <c r="AL29" s="96">
        <f t="shared" si="17"/>
        <v>0</v>
      </c>
      <c r="AM29" s="125">
        <v>1655</v>
      </c>
      <c r="AN29" s="83">
        <f t="shared" si="18"/>
        <v>35.978260869565219</v>
      </c>
      <c r="AO29" s="97">
        <f t="shared" si="19"/>
        <v>1</v>
      </c>
      <c r="AP29" s="98">
        <f t="shared" si="20"/>
        <v>1</v>
      </c>
      <c r="AQ29" s="87">
        <v>1</v>
      </c>
      <c r="AR29" s="87">
        <v>1</v>
      </c>
      <c r="AS29" s="83">
        <v>1</v>
      </c>
      <c r="AT29" s="98">
        <f t="shared" si="21"/>
        <v>3</v>
      </c>
      <c r="AU29" s="99">
        <f t="shared" si="22"/>
        <v>19</v>
      </c>
      <c r="AV29" s="100">
        <f t="shared" si="23"/>
        <v>0.90476190476190477</v>
      </c>
      <c r="AW29" s="119" t="s">
        <v>93</v>
      </c>
      <c r="AX29" s="116" t="s">
        <v>206</v>
      </c>
    </row>
    <row r="30" spans="1:50" s="16" customFormat="1" x14ac:dyDescent="0.2">
      <c r="A30" s="35">
        <f t="shared" si="24"/>
        <v>23</v>
      </c>
      <c r="B30" s="76" t="s">
        <v>94</v>
      </c>
      <c r="C30" s="129">
        <v>78</v>
      </c>
      <c r="D30" s="125">
        <v>89</v>
      </c>
      <c r="E30" s="84">
        <f t="shared" si="0"/>
        <v>1</v>
      </c>
      <c r="F30" s="129">
        <v>2019</v>
      </c>
      <c r="G30" s="125">
        <v>2017</v>
      </c>
      <c r="H30" s="85">
        <f t="shared" si="1"/>
        <v>1</v>
      </c>
      <c r="I30" s="129">
        <v>63</v>
      </c>
      <c r="J30" s="125">
        <v>63</v>
      </c>
      <c r="K30" s="86">
        <f t="shared" si="25"/>
        <v>1</v>
      </c>
      <c r="L30" s="125">
        <v>3073</v>
      </c>
      <c r="M30" s="125">
        <v>99</v>
      </c>
      <c r="N30" s="88">
        <f t="shared" si="3"/>
        <v>2</v>
      </c>
      <c r="O30" s="125">
        <v>515</v>
      </c>
      <c r="P30" s="88">
        <f t="shared" si="4"/>
        <v>1</v>
      </c>
      <c r="Q30" s="128">
        <v>2065.5</v>
      </c>
      <c r="R30" s="125">
        <v>2493</v>
      </c>
      <c r="S30" s="126">
        <f t="shared" si="5"/>
        <v>120.69716775599129</v>
      </c>
      <c r="T30" s="88">
        <f t="shared" si="6"/>
        <v>2</v>
      </c>
      <c r="U30" s="89">
        <f t="shared" si="7"/>
        <v>8</v>
      </c>
      <c r="V30" s="125">
        <v>93</v>
      </c>
      <c r="W30" s="90">
        <f t="shared" si="8"/>
        <v>1</v>
      </c>
      <c r="X30" s="125">
        <v>93</v>
      </c>
      <c r="Y30" s="91">
        <f t="shared" si="9"/>
        <v>2</v>
      </c>
      <c r="Z30" s="125">
        <v>74610</v>
      </c>
      <c r="AA30" s="90">
        <f t="shared" si="10"/>
        <v>1</v>
      </c>
      <c r="AB30" s="125">
        <v>25763</v>
      </c>
      <c r="AC30" s="92">
        <f t="shared" si="11"/>
        <v>1</v>
      </c>
      <c r="AD30" s="127">
        <v>99</v>
      </c>
      <c r="AE30" s="91">
        <f t="shared" si="12"/>
        <v>1</v>
      </c>
      <c r="AF30" s="93">
        <f t="shared" si="13"/>
        <v>6</v>
      </c>
      <c r="AG30" s="125">
        <v>23129</v>
      </c>
      <c r="AH30" s="94">
        <f t="shared" si="14"/>
        <v>7.526521314676212</v>
      </c>
      <c r="AI30" s="95">
        <f t="shared" si="15"/>
        <v>1</v>
      </c>
      <c r="AJ30" s="125">
        <v>17244</v>
      </c>
      <c r="AK30" s="83">
        <f t="shared" si="16"/>
        <v>8.5493306891422911</v>
      </c>
      <c r="AL30" s="96">
        <f t="shared" si="17"/>
        <v>1</v>
      </c>
      <c r="AM30" s="125">
        <v>4437</v>
      </c>
      <c r="AN30" s="83">
        <f t="shared" si="18"/>
        <v>49.853932584269664</v>
      </c>
      <c r="AO30" s="97">
        <f t="shared" si="19"/>
        <v>1</v>
      </c>
      <c r="AP30" s="98">
        <f t="shared" si="20"/>
        <v>3</v>
      </c>
      <c r="AQ30" s="87">
        <v>1</v>
      </c>
      <c r="AR30" s="87">
        <v>0</v>
      </c>
      <c r="AS30" s="83">
        <v>1</v>
      </c>
      <c r="AT30" s="98">
        <f t="shared" si="21"/>
        <v>2</v>
      </c>
      <c r="AU30" s="99">
        <f t="shared" si="22"/>
        <v>19</v>
      </c>
      <c r="AV30" s="100">
        <f t="shared" si="23"/>
        <v>0.90476190476190477</v>
      </c>
      <c r="AW30" s="119" t="s">
        <v>94</v>
      </c>
      <c r="AX30" s="117" t="s">
        <v>207</v>
      </c>
    </row>
    <row r="31" spans="1:50" s="16" customFormat="1" x14ac:dyDescent="0.2">
      <c r="A31" s="35">
        <f t="shared" si="24"/>
        <v>24</v>
      </c>
      <c r="B31" s="76" t="s">
        <v>97</v>
      </c>
      <c r="C31" s="129">
        <v>79</v>
      </c>
      <c r="D31" s="125">
        <v>89</v>
      </c>
      <c r="E31" s="84">
        <f t="shared" si="0"/>
        <v>1</v>
      </c>
      <c r="F31" s="129">
        <v>1943</v>
      </c>
      <c r="G31" s="125">
        <v>1947</v>
      </c>
      <c r="H31" s="85">
        <f t="shared" si="1"/>
        <v>1</v>
      </c>
      <c r="I31" s="129">
        <v>61</v>
      </c>
      <c r="J31" s="125">
        <v>61</v>
      </c>
      <c r="K31" s="86">
        <f t="shared" si="25"/>
        <v>1</v>
      </c>
      <c r="L31" s="125">
        <v>3026</v>
      </c>
      <c r="M31" s="125">
        <v>96</v>
      </c>
      <c r="N31" s="88">
        <f t="shared" si="3"/>
        <v>2</v>
      </c>
      <c r="O31" s="125">
        <v>866</v>
      </c>
      <c r="P31" s="88">
        <f t="shared" si="4"/>
        <v>1</v>
      </c>
      <c r="Q31" s="128">
        <v>2009</v>
      </c>
      <c r="R31" s="125">
        <v>2395</v>
      </c>
      <c r="S31" s="126">
        <f t="shared" si="5"/>
        <v>119.21353907416625</v>
      </c>
      <c r="T31" s="88">
        <f t="shared" si="6"/>
        <v>2</v>
      </c>
      <c r="U31" s="89">
        <f t="shared" si="7"/>
        <v>8</v>
      </c>
      <c r="V31" s="125">
        <v>92</v>
      </c>
      <c r="W31" s="90">
        <f t="shared" si="8"/>
        <v>1</v>
      </c>
      <c r="X31" s="125">
        <v>83</v>
      </c>
      <c r="Y31" s="91">
        <f t="shared" si="9"/>
        <v>1</v>
      </c>
      <c r="Z31" s="125">
        <v>81588</v>
      </c>
      <c r="AA31" s="90">
        <f t="shared" si="10"/>
        <v>1</v>
      </c>
      <c r="AB31" s="125">
        <v>31515</v>
      </c>
      <c r="AC31" s="92">
        <f t="shared" si="11"/>
        <v>1</v>
      </c>
      <c r="AD31" s="127">
        <v>98</v>
      </c>
      <c r="AE31" s="91">
        <f t="shared" si="12"/>
        <v>1</v>
      </c>
      <c r="AF31" s="93">
        <f t="shared" si="13"/>
        <v>5</v>
      </c>
      <c r="AG31" s="125">
        <v>25906</v>
      </c>
      <c r="AH31" s="94">
        <f t="shared" si="14"/>
        <v>8.5611368142762725</v>
      </c>
      <c r="AI31" s="95">
        <f t="shared" si="15"/>
        <v>1</v>
      </c>
      <c r="AJ31" s="125">
        <v>38168</v>
      </c>
      <c r="AK31" s="83">
        <f t="shared" si="16"/>
        <v>19.603492552645093</v>
      </c>
      <c r="AL31" s="96">
        <f t="shared" si="17"/>
        <v>1</v>
      </c>
      <c r="AM31" s="125">
        <v>3553</v>
      </c>
      <c r="AN31" s="83">
        <f t="shared" si="18"/>
        <v>39.921348314606739</v>
      </c>
      <c r="AO31" s="97">
        <f t="shared" si="19"/>
        <v>1</v>
      </c>
      <c r="AP31" s="98">
        <f t="shared" si="20"/>
        <v>3</v>
      </c>
      <c r="AQ31" s="87">
        <v>1</v>
      </c>
      <c r="AR31" s="87">
        <v>1</v>
      </c>
      <c r="AS31" s="83">
        <v>1</v>
      </c>
      <c r="AT31" s="98">
        <f t="shared" si="21"/>
        <v>3</v>
      </c>
      <c r="AU31" s="99">
        <f t="shared" si="22"/>
        <v>19</v>
      </c>
      <c r="AV31" s="100">
        <f t="shared" si="23"/>
        <v>0.90476190476190477</v>
      </c>
      <c r="AW31" s="119" t="s">
        <v>97</v>
      </c>
      <c r="AX31" s="117" t="s">
        <v>210</v>
      </c>
    </row>
    <row r="32" spans="1:50" s="16" customFormat="1" x14ac:dyDescent="0.2">
      <c r="A32" s="35">
        <f t="shared" si="24"/>
        <v>25</v>
      </c>
      <c r="B32" s="76" t="s">
        <v>73</v>
      </c>
      <c r="C32" s="129">
        <v>75</v>
      </c>
      <c r="D32" s="125">
        <v>88</v>
      </c>
      <c r="E32" s="84">
        <f t="shared" si="0"/>
        <v>1</v>
      </c>
      <c r="F32" s="129">
        <v>2119</v>
      </c>
      <c r="G32" s="125">
        <v>2128</v>
      </c>
      <c r="H32" s="85">
        <f t="shared" si="1"/>
        <v>1</v>
      </c>
      <c r="I32" s="129">
        <v>66</v>
      </c>
      <c r="J32" s="125">
        <v>66</v>
      </c>
      <c r="K32" s="86">
        <f t="shared" si="25"/>
        <v>1</v>
      </c>
      <c r="L32" s="125">
        <v>2293</v>
      </c>
      <c r="M32" s="125">
        <v>98</v>
      </c>
      <c r="N32" s="88">
        <f t="shared" si="3"/>
        <v>2</v>
      </c>
      <c r="O32" s="125">
        <v>1175</v>
      </c>
      <c r="P32" s="88">
        <f t="shared" si="4"/>
        <v>1</v>
      </c>
      <c r="Q32" s="128">
        <v>2170.98</v>
      </c>
      <c r="R32" s="125">
        <v>2446</v>
      </c>
      <c r="S32" s="126">
        <f t="shared" si="5"/>
        <v>112.6680116813605</v>
      </c>
      <c r="T32" s="88">
        <f t="shared" si="6"/>
        <v>2</v>
      </c>
      <c r="U32" s="89">
        <f t="shared" si="7"/>
        <v>8</v>
      </c>
      <c r="V32" s="125">
        <v>97</v>
      </c>
      <c r="W32" s="90">
        <f t="shared" si="8"/>
        <v>2</v>
      </c>
      <c r="X32" s="125">
        <v>94</v>
      </c>
      <c r="Y32" s="91">
        <f t="shared" si="9"/>
        <v>2</v>
      </c>
      <c r="Z32" s="125">
        <v>86931</v>
      </c>
      <c r="AA32" s="90">
        <f t="shared" si="10"/>
        <v>1</v>
      </c>
      <c r="AB32" s="125">
        <v>28223</v>
      </c>
      <c r="AC32" s="92">
        <f t="shared" si="11"/>
        <v>1</v>
      </c>
      <c r="AD32" s="127">
        <v>97</v>
      </c>
      <c r="AE32" s="91">
        <f t="shared" si="12"/>
        <v>1</v>
      </c>
      <c r="AF32" s="93">
        <f t="shared" si="13"/>
        <v>7</v>
      </c>
      <c r="AG32" s="125">
        <v>11971</v>
      </c>
      <c r="AH32" s="94">
        <f t="shared" si="14"/>
        <v>5.2206716092455299</v>
      </c>
      <c r="AI32" s="95">
        <f t="shared" si="15"/>
        <v>0</v>
      </c>
      <c r="AJ32" s="125">
        <v>14423</v>
      </c>
      <c r="AK32" s="83">
        <f t="shared" si="16"/>
        <v>6.7777255639097742</v>
      </c>
      <c r="AL32" s="96">
        <f t="shared" si="17"/>
        <v>0</v>
      </c>
      <c r="AM32" s="125">
        <v>3919</v>
      </c>
      <c r="AN32" s="83">
        <f t="shared" si="18"/>
        <v>44.534090909090907</v>
      </c>
      <c r="AO32" s="97">
        <f t="shared" si="19"/>
        <v>1</v>
      </c>
      <c r="AP32" s="98">
        <f t="shared" si="20"/>
        <v>1</v>
      </c>
      <c r="AQ32" s="87">
        <v>1</v>
      </c>
      <c r="AR32" s="87">
        <v>0</v>
      </c>
      <c r="AS32" s="83">
        <v>1</v>
      </c>
      <c r="AT32" s="98">
        <f t="shared" si="21"/>
        <v>2</v>
      </c>
      <c r="AU32" s="99">
        <f t="shared" si="22"/>
        <v>18</v>
      </c>
      <c r="AV32" s="100">
        <f t="shared" si="23"/>
        <v>0.8571428571428571</v>
      </c>
      <c r="AW32" s="119" t="s">
        <v>73</v>
      </c>
      <c r="AX32" s="117" t="s">
        <v>186</v>
      </c>
    </row>
    <row r="33" spans="1:50" s="16" customFormat="1" x14ac:dyDescent="0.2">
      <c r="A33" s="35">
        <f t="shared" si="24"/>
        <v>26</v>
      </c>
      <c r="B33" s="76" t="s">
        <v>83</v>
      </c>
      <c r="C33" s="129">
        <v>70</v>
      </c>
      <c r="D33" s="125">
        <v>87</v>
      </c>
      <c r="E33" s="84">
        <f t="shared" si="0"/>
        <v>1</v>
      </c>
      <c r="F33" s="129">
        <v>1760</v>
      </c>
      <c r="G33" s="125">
        <v>1766</v>
      </c>
      <c r="H33" s="85">
        <f t="shared" si="1"/>
        <v>1</v>
      </c>
      <c r="I33" s="129">
        <v>56</v>
      </c>
      <c r="J33" s="125">
        <v>56</v>
      </c>
      <c r="K33" s="86">
        <f t="shared" si="25"/>
        <v>1</v>
      </c>
      <c r="L33" s="125">
        <v>2548</v>
      </c>
      <c r="M33" s="125">
        <v>98</v>
      </c>
      <c r="N33" s="88">
        <f t="shared" si="3"/>
        <v>2</v>
      </c>
      <c r="O33" s="125">
        <v>885</v>
      </c>
      <c r="P33" s="88">
        <f t="shared" si="4"/>
        <v>1</v>
      </c>
      <c r="Q33" s="128">
        <v>1811</v>
      </c>
      <c r="R33" s="125">
        <v>2185</v>
      </c>
      <c r="S33" s="126">
        <f t="shared" si="5"/>
        <v>120.6515737161789</v>
      </c>
      <c r="T33" s="88">
        <f t="shared" si="6"/>
        <v>2</v>
      </c>
      <c r="U33" s="89">
        <f t="shared" si="7"/>
        <v>8</v>
      </c>
      <c r="V33" s="125">
        <v>97</v>
      </c>
      <c r="W33" s="90">
        <f t="shared" si="8"/>
        <v>2</v>
      </c>
      <c r="X33" s="125">
        <v>95</v>
      </c>
      <c r="Y33" s="91">
        <f t="shared" si="9"/>
        <v>2</v>
      </c>
      <c r="Z33" s="125">
        <v>77420</v>
      </c>
      <c r="AA33" s="90">
        <f t="shared" si="10"/>
        <v>1</v>
      </c>
      <c r="AB33" s="125">
        <v>25785</v>
      </c>
      <c r="AC33" s="92">
        <f t="shared" si="11"/>
        <v>1</v>
      </c>
      <c r="AD33" s="127">
        <v>94</v>
      </c>
      <c r="AE33" s="91">
        <f t="shared" si="12"/>
        <v>1</v>
      </c>
      <c r="AF33" s="93">
        <f t="shared" si="13"/>
        <v>7</v>
      </c>
      <c r="AG33" s="125">
        <v>10071</v>
      </c>
      <c r="AH33" s="94">
        <f t="shared" si="14"/>
        <v>3.9525117739403455</v>
      </c>
      <c r="AI33" s="95">
        <f t="shared" si="15"/>
        <v>0</v>
      </c>
      <c r="AJ33" s="125">
        <v>5083</v>
      </c>
      <c r="AK33" s="83">
        <f t="shared" si="16"/>
        <v>2.878255945639864</v>
      </c>
      <c r="AL33" s="96">
        <f t="shared" si="17"/>
        <v>0</v>
      </c>
      <c r="AM33" s="125">
        <v>4663</v>
      </c>
      <c r="AN33" s="83">
        <f t="shared" si="18"/>
        <v>53.597701149425291</v>
      </c>
      <c r="AO33" s="97">
        <f t="shared" si="19"/>
        <v>1</v>
      </c>
      <c r="AP33" s="98">
        <f t="shared" si="20"/>
        <v>1</v>
      </c>
      <c r="AQ33" s="87">
        <v>1</v>
      </c>
      <c r="AR33" s="87">
        <v>0</v>
      </c>
      <c r="AS33" s="83">
        <v>1</v>
      </c>
      <c r="AT33" s="98">
        <f t="shared" si="21"/>
        <v>2</v>
      </c>
      <c r="AU33" s="99">
        <f t="shared" si="22"/>
        <v>18</v>
      </c>
      <c r="AV33" s="100">
        <f t="shared" si="23"/>
        <v>0.8571428571428571</v>
      </c>
      <c r="AW33" s="119" t="s">
        <v>83</v>
      </c>
      <c r="AX33" s="116" t="s">
        <v>196</v>
      </c>
    </row>
    <row r="34" spans="1:50" s="16" customFormat="1" x14ac:dyDescent="0.2">
      <c r="A34" s="35">
        <f t="shared" si="24"/>
        <v>27</v>
      </c>
      <c r="B34" s="76" t="s">
        <v>91</v>
      </c>
      <c r="C34" s="129">
        <v>89</v>
      </c>
      <c r="D34" s="125">
        <v>99</v>
      </c>
      <c r="E34" s="84">
        <f t="shared" si="0"/>
        <v>1</v>
      </c>
      <c r="F34" s="129">
        <v>2208</v>
      </c>
      <c r="G34" s="125">
        <v>2213</v>
      </c>
      <c r="H34" s="85">
        <f t="shared" si="1"/>
        <v>1</v>
      </c>
      <c r="I34" s="129">
        <v>68</v>
      </c>
      <c r="J34" s="125">
        <v>68</v>
      </c>
      <c r="K34" s="86">
        <f t="shared" si="25"/>
        <v>1</v>
      </c>
      <c r="L34" s="125">
        <v>3555</v>
      </c>
      <c r="M34" s="125">
        <v>100</v>
      </c>
      <c r="N34" s="88">
        <f t="shared" si="3"/>
        <v>2</v>
      </c>
      <c r="O34" s="125">
        <v>715</v>
      </c>
      <c r="P34" s="88">
        <f t="shared" si="4"/>
        <v>1</v>
      </c>
      <c r="Q34" s="128">
        <v>2029</v>
      </c>
      <c r="R34" s="125">
        <v>2427</v>
      </c>
      <c r="S34" s="126">
        <f t="shared" si="5"/>
        <v>119.61557417447018</v>
      </c>
      <c r="T34" s="88">
        <f t="shared" si="6"/>
        <v>2</v>
      </c>
      <c r="U34" s="89">
        <f t="shared" si="7"/>
        <v>8</v>
      </c>
      <c r="V34" s="125">
        <v>95</v>
      </c>
      <c r="W34" s="90">
        <f t="shared" si="8"/>
        <v>2</v>
      </c>
      <c r="X34" s="125">
        <v>94</v>
      </c>
      <c r="Y34" s="91">
        <f t="shared" si="9"/>
        <v>2</v>
      </c>
      <c r="Z34" s="125">
        <v>84559</v>
      </c>
      <c r="AA34" s="90">
        <f t="shared" si="10"/>
        <v>1</v>
      </c>
      <c r="AB34" s="125">
        <v>26535</v>
      </c>
      <c r="AC34" s="92">
        <f t="shared" si="11"/>
        <v>1</v>
      </c>
      <c r="AD34" s="127">
        <v>99</v>
      </c>
      <c r="AE34" s="91">
        <f t="shared" si="12"/>
        <v>1</v>
      </c>
      <c r="AF34" s="93">
        <f t="shared" si="13"/>
        <v>7</v>
      </c>
      <c r="AG34" s="125">
        <v>16121</v>
      </c>
      <c r="AH34" s="94">
        <f t="shared" si="14"/>
        <v>4.5347398030942339</v>
      </c>
      <c r="AI34" s="95">
        <f t="shared" si="15"/>
        <v>0</v>
      </c>
      <c r="AJ34" s="125">
        <v>15315</v>
      </c>
      <c r="AK34" s="83">
        <f t="shared" si="16"/>
        <v>6.920469950293719</v>
      </c>
      <c r="AL34" s="96">
        <f t="shared" si="17"/>
        <v>0</v>
      </c>
      <c r="AM34" s="125">
        <v>5296</v>
      </c>
      <c r="AN34" s="83">
        <f t="shared" si="18"/>
        <v>53.494949494949495</v>
      </c>
      <c r="AO34" s="97">
        <f t="shared" si="19"/>
        <v>1</v>
      </c>
      <c r="AP34" s="98">
        <f t="shared" si="20"/>
        <v>1</v>
      </c>
      <c r="AQ34" s="87">
        <v>1</v>
      </c>
      <c r="AR34" s="87">
        <v>0</v>
      </c>
      <c r="AS34" s="83">
        <v>1</v>
      </c>
      <c r="AT34" s="98">
        <f t="shared" si="21"/>
        <v>2</v>
      </c>
      <c r="AU34" s="99">
        <f t="shared" si="22"/>
        <v>18</v>
      </c>
      <c r="AV34" s="100">
        <f t="shared" si="23"/>
        <v>0.8571428571428571</v>
      </c>
      <c r="AW34" s="119" t="s">
        <v>91</v>
      </c>
      <c r="AX34" s="117" t="s">
        <v>204</v>
      </c>
    </row>
    <row r="35" spans="1:50" s="16" customFormat="1" x14ac:dyDescent="0.2">
      <c r="A35" s="35">
        <f t="shared" si="24"/>
        <v>28</v>
      </c>
      <c r="B35" s="76" t="s">
        <v>27</v>
      </c>
      <c r="C35" s="129">
        <v>60</v>
      </c>
      <c r="D35" s="125">
        <v>67</v>
      </c>
      <c r="E35" s="84">
        <f t="shared" si="0"/>
        <v>1</v>
      </c>
      <c r="F35" s="129">
        <v>1000</v>
      </c>
      <c r="G35" s="125">
        <v>973</v>
      </c>
      <c r="H35" s="85">
        <f t="shared" si="1"/>
        <v>1</v>
      </c>
      <c r="I35" s="129">
        <v>38</v>
      </c>
      <c r="J35" s="125">
        <v>38</v>
      </c>
      <c r="K35" s="86">
        <f t="shared" si="25"/>
        <v>1</v>
      </c>
      <c r="L35" s="125">
        <v>1648</v>
      </c>
      <c r="M35" s="125">
        <v>99</v>
      </c>
      <c r="N35" s="88">
        <f t="shared" si="3"/>
        <v>2</v>
      </c>
      <c r="O35" s="125">
        <v>258</v>
      </c>
      <c r="P35" s="88">
        <f t="shared" si="4"/>
        <v>1</v>
      </c>
      <c r="Q35" s="128">
        <v>1357</v>
      </c>
      <c r="R35" s="125">
        <v>1597</v>
      </c>
      <c r="S35" s="126">
        <f t="shared" si="5"/>
        <v>117.68607221812822</v>
      </c>
      <c r="T35" s="88">
        <f t="shared" si="6"/>
        <v>2</v>
      </c>
      <c r="U35" s="89">
        <f t="shared" si="7"/>
        <v>8</v>
      </c>
      <c r="V35" s="125">
        <v>98</v>
      </c>
      <c r="W35" s="90">
        <f t="shared" si="8"/>
        <v>2</v>
      </c>
      <c r="X35" s="125">
        <v>88</v>
      </c>
      <c r="Y35" s="91">
        <f t="shared" si="9"/>
        <v>1</v>
      </c>
      <c r="Z35" s="125">
        <v>51013</v>
      </c>
      <c r="AA35" s="90">
        <f t="shared" si="10"/>
        <v>1</v>
      </c>
      <c r="AB35" s="125">
        <v>14176</v>
      </c>
      <c r="AC35" s="92">
        <f t="shared" si="11"/>
        <v>1</v>
      </c>
      <c r="AD35" s="127">
        <v>98</v>
      </c>
      <c r="AE35" s="91">
        <f t="shared" si="12"/>
        <v>1</v>
      </c>
      <c r="AF35" s="93">
        <f t="shared" si="13"/>
        <v>6</v>
      </c>
      <c r="AG35" s="125">
        <v>13952</v>
      </c>
      <c r="AH35" s="94">
        <f t="shared" si="14"/>
        <v>8.4660194174757279</v>
      </c>
      <c r="AI35" s="95">
        <f t="shared" si="15"/>
        <v>1</v>
      </c>
      <c r="AJ35" s="125">
        <v>5275</v>
      </c>
      <c r="AK35" s="83">
        <f t="shared" si="16"/>
        <v>5.4213771839671123</v>
      </c>
      <c r="AL35" s="96">
        <f t="shared" si="17"/>
        <v>0</v>
      </c>
      <c r="AM35" s="125">
        <v>2177</v>
      </c>
      <c r="AN35" s="83">
        <f t="shared" si="18"/>
        <v>32.492537313432834</v>
      </c>
      <c r="AO35" s="97">
        <f t="shared" si="19"/>
        <v>1</v>
      </c>
      <c r="AP35" s="98">
        <f t="shared" si="20"/>
        <v>2</v>
      </c>
      <c r="AQ35" s="87">
        <v>1</v>
      </c>
      <c r="AR35" s="87">
        <v>0</v>
      </c>
      <c r="AS35" s="83">
        <v>1</v>
      </c>
      <c r="AT35" s="98">
        <f t="shared" si="21"/>
        <v>2</v>
      </c>
      <c r="AU35" s="99">
        <f t="shared" si="22"/>
        <v>18</v>
      </c>
      <c r="AV35" s="100">
        <f t="shared" si="23"/>
        <v>0.8571428571428571</v>
      </c>
      <c r="AW35" s="119" t="s">
        <v>27</v>
      </c>
      <c r="AX35" s="117" t="s">
        <v>140</v>
      </c>
    </row>
    <row r="36" spans="1:50" s="16" customFormat="1" x14ac:dyDescent="0.2">
      <c r="A36" s="35">
        <f t="shared" si="24"/>
        <v>29</v>
      </c>
      <c r="B36" s="76" t="s">
        <v>30</v>
      </c>
      <c r="C36" s="129">
        <v>64</v>
      </c>
      <c r="D36" s="125">
        <v>78</v>
      </c>
      <c r="E36" s="84">
        <f t="shared" si="0"/>
        <v>1</v>
      </c>
      <c r="F36" s="129">
        <v>1147</v>
      </c>
      <c r="G36" s="125">
        <v>1138</v>
      </c>
      <c r="H36" s="85">
        <f t="shared" si="1"/>
        <v>1</v>
      </c>
      <c r="I36" s="129">
        <v>40</v>
      </c>
      <c r="J36" s="125">
        <v>40</v>
      </c>
      <c r="K36" s="86">
        <f t="shared" si="25"/>
        <v>1</v>
      </c>
      <c r="L36" s="125">
        <v>1266</v>
      </c>
      <c r="M36" s="125">
        <v>100</v>
      </c>
      <c r="N36" s="88">
        <f t="shared" si="3"/>
        <v>2</v>
      </c>
      <c r="O36" s="125">
        <v>534</v>
      </c>
      <c r="P36" s="88">
        <f t="shared" si="4"/>
        <v>1</v>
      </c>
      <c r="Q36" s="128">
        <v>1327</v>
      </c>
      <c r="R36" s="125">
        <v>1597</v>
      </c>
      <c r="S36" s="126">
        <f t="shared" si="5"/>
        <v>120.34664657121326</v>
      </c>
      <c r="T36" s="88">
        <f t="shared" si="6"/>
        <v>2</v>
      </c>
      <c r="U36" s="89">
        <f t="shared" si="7"/>
        <v>8</v>
      </c>
      <c r="V36" s="125">
        <v>93</v>
      </c>
      <c r="W36" s="90">
        <f t="shared" si="8"/>
        <v>1</v>
      </c>
      <c r="X36" s="125">
        <v>90</v>
      </c>
      <c r="Y36" s="91">
        <f t="shared" si="9"/>
        <v>2</v>
      </c>
      <c r="Z36" s="125">
        <v>49499</v>
      </c>
      <c r="AA36" s="90">
        <f t="shared" si="10"/>
        <v>1</v>
      </c>
      <c r="AB36" s="125">
        <v>16801</v>
      </c>
      <c r="AC36" s="92">
        <f t="shared" si="11"/>
        <v>1</v>
      </c>
      <c r="AD36" s="127">
        <v>99</v>
      </c>
      <c r="AE36" s="91">
        <f t="shared" si="12"/>
        <v>1</v>
      </c>
      <c r="AF36" s="93">
        <f t="shared" si="13"/>
        <v>6</v>
      </c>
      <c r="AG36" s="125">
        <v>18579</v>
      </c>
      <c r="AH36" s="94">
        <f t="shared" si="14"/>
        <v>14.675355450236967</v>
      </c>
      <c r="AI36" s="95">
        <f t="shared" si="15"/>
        <v>1</v>
      </c>
      <c r="AJ36" s="125">
        <v>3721</v>
      </c>
      <c r="AK36" s="83">
        <f t="shared" si="16"/>
        <v>3.2697715289982425</v>
      </c>
      <c r="AL36" s="96">
        <f t="shared" si="17"/>
        <v>0</v>
      </c>
      <c r="AM36" s="125">
        <v>2890</v>
      </c>
      <c r="AN36" s="83">
        <f t="shared" si="18"/>
        <v>37.051282051282051</v>
      </c>
      <c r="AO36" s="97">
        <f t="shared" si="19"/>
        <v>1</v>
      </c>
      <c r="AP36" s="98">
        <f t="shared" si="20"/>
        <v>2</v>
      </c>
      <c r="AQ36" s="87">
        <v>1</v>
      </c>
      <c r="AR36" s="87">
        <v>0</v>
      </c>
      <c r="AS36" s="83">
        <v>1</v>
      </c>
      <c r="AT36" s="98">
        <f t="shared" si="21"/>
        <v>2</v>
      </c>
      <c r="AU36" s="99">
        <f t="shared" si="22"/>
        <v>18</v>
      </c>
      <c r="AV36" s="100">
        <f t="shared" si="23"/>
        <v>0.8571428571428571</v>
      </c>
      <c r="AW36" s="119" t="s">
        <v>30</v>
      </c>
      <c r="AX36" s="116" t="s">
        <v>143</v>
      </c>
    </row>
    <row r="37" spans="1:50" s="16" customFormat="1" x14ac:dyDescent="0.2">
      <c r="A37" s="35">
        <f t="shared" si="24"/>
        <v>30</v>
      </c>
      <c r="B37" s="76" t="s">
        <v>96</v>
      </c>
      <c r="C37" s="129">
        <v>46</v>
      </c>
      <c r="D37" s="125">
        <v>50</v>
      </c>
      <c r="E37" s="84">
        <f t="shared" ref="E37:E68" si="26">IF(OR(0.25&gt;=(C37-D37)/C37),(-0.25&lt;=(C37-D37)/C37)*1,0)</f>
        <v>1</v>
      </c>
      <c r="F37" s="129">
        <v>1368</v>
      </c>
      <c r="G37" s="125">
        <v>1370</v>
      </c>
      <c r="H37" s="85">
        <f t="shared" ref="H37:H68" si="27">IF(OR(0.04&gt;=(F37-G37)/F37),(-0.04&lt;=(F37-G37)/F37)*1,0)</f>
        <v>1</v>
      </c>
      <c r="I37" s="129">
        <v>41</v>
      </c>
      <c r="J37" s="125">
        <v>41</v>
      </c>
      <c r="K37" s="86">
        <f t="shared" si="25"/>
        <v>1</v>
      </c>
      <c r="L37" s="125">
        <v>1991</v>
      </c>
      <c r="M37" s="125">
        <v>100</v>
      </c>
      <c r="N37" s="88">
        <f t="shared" ref="N37:N68" si="28">IF(M37&gt;=95,2,IF(M37&gt;=85,1,0))</f>
        <v>2</v>
      </c>
      <c r="O37" s="125">
        <v>629</v>
      </c>
      <c r="P37" s="88">
        <f t="shared" si="4"/>
        <v>1</v>
      </c>
      <c r="Q37" s="128">
        <v>973</v>
      </c>
      <c r="R37" s="125">
        <v>1166</v>
      </c>
      <c r="S37" s="126">
        <f t="shared" ref="S37:S68" si="29">R37*100/Q37</f>
        <v>119.83556012332991</v>
      </c>
      <c r="T37" s="88">
        <f t="shared" ref="T37:T68" si="30">IF((R37/Q37)&gt;=0.95,2,IF((R37/Q37)&gt;=0.9,1,0))</f>
        <v>2</v>
      </c>
      <c r="U37" s="89">
        <f t="shared" ref="U37:U68" si="31">E37+H37+K37+N37+P37+T37</f>
        <v>8</v>
      </c>
      <c r="V37" s="125">
        <v>98</v>
      </c>
      <c r="W37" s="90">
        <f t="shared" ref="W37:W68" si="32">IF(V37&gt;=95,2,IF(V37&gt;=85,1,0))</f>
        <v>2</v>
      </c>
      <c r="X37" s="125">
        <v>98</v>
      </c>
      <c r="Y37" s="91">
        <f t="shared" ref="Y37:Y68" si="33">IF(X37&gt;=90,2,IF(X37&gt;=80,1,0))</f>
        <v>2</v>
      </c>
      <c r="Z37" s="125">
        <v>44665</v>
      </c>
      <c r="AA37" s="90">
        <f t="shared" ref="AA37:AA68" si="34">IF((Z37/G37/13)&gt;2,1,0)</f>
        <v>1</v>
      </c>
      <c r="AB37" s="125">
        <v>15759</v>
      </c>
      <c r="AC37" s="92">
        <f t="shared" ref="AC37:AC68" si="35">IF(AB37&gt;G37*3,1,0)</f>
        <v>1</v>
      </c>
      <c r="AD37" s="127">
        <v>96</v>
      </c>
      <c r="AE37" s="91">
        <f t="shared" ref="AE37:AE68" si="36">IF(AD37&gt;=90,1,0)</f>
        <v>1</v>
      </c>
      <c r="AF37" s="93">
        <f t="shared" ref="AF37:AF68" si="37">W37+Y37+AA37+AC37+AE37</f>
        <v>7</v>
      </c>
      <c r="AG37" s="125">
        <v>3772</v>
      </c>
      <c r="AH37" s="94">
        <f t="shared" ref="AH37:AH68" si="38">AG37/L37</f>
        <v>1.8945253641386237</v>
      </c>
      <c r="AI37" s="95">
        <f t="shared" ref="AI37:AI68" si="39">IF(AH37&gt;=7.5,1,0)</f>
        <v>0</v>
      </c>
      <c r="AJ37" s="137">
        <v>1905</v>
      </c>
      <c r="AK37" s="101">
        <f t="shared" ref="AK37:AK68" si="40">AJ37/G37</f>
        <v>1.3905109489051095</v>
      </c>
      <c r="AL37" s="96">
        <v>1</v>
      </c>
      <c r="AM37" s="125">
        <v>1601</v>
      </c>
      <c r="AN37" s="83">
        <f t="shared" ref="AN37:AN68" si="41">AM37/D37</f>
        <v>32.020000000000003</v>
      </c>
      <c r="AO37" s="97">
        <f t="shared" ref="AO37:AO68" si="42">IF(AN37&gt;=29.9,1,0)</f>
        <v>1</v>
      </c>
      <c r="AP37" s="98">
        <f t="shared" ref="AP37:AP68" si="43">AI37+AL37+AO37</f>
        <v>2</v>
      </c>
      <c r="AQ37" s="87">
        <v>0</v>
      </c>
      <c r="AR37" s="87">
        <v>0</v>
      </c>
      <c r="AS37" s="83">
        <v>1</v>
      </c>
      <c r="AT37" s="98">
        <f t="shared" ref="AT37:AT68" si="44">AQ37+AR37+AS37</f>
        <v>1</v>
      </c>
      <c r="AU37" s="99">
        <f t="shared" ref="AU37:AU68" si="45">U37+AF37+AP37+AT37</f>
        <v>18</v>
      </c>
      <c r="AV37" s="100">
        <f t="shared" ref="AV37:AV68" si="46">AU37/21</f>
        <v>0.8571428571428571</v>
      </c>
      <c r="AW37" s="119" t="s">
        <v>96</v>
      </c>
      <c r="AX37" s="116" t="s">
        <v>209</v>
      </c>
    </row>
    <row r="38" spans="1:50" s="16" customFormat="1" x14ac:dyDescent="0.2">
      <c r="A38" s="35">
        <f t="shared" si="24"/>
        <v>31</v>
      </c>
      <c r="B38" s="76" t="s">
        <v>37</v>
      </c>
      <c r="C38" s="129">
        <v>25</v>
      </c>
      <c r="D38" s="125">
        <v>30</v>
      </c>
      <c r="E38" s="84">
        <f t="shared" si="26"/>
        <v>1</v>
      </c>
      <c r="F38" s="129">
        <v>614</v>
      </c>
      <c r="G38" s="125">
        <v>615</v>
      </c>
      <c r="H38" s="85">
        <f t="shared" si="27"/>
        <v>1</v>
      </c>
      <c r="I38" s="129">
        <v>22</v>
      </c>
      <c r="J38" s="125">
        <v>22</v>
      </c>
      <c r="K38" s="86">
        <f t="shared" si="25"/>
        <v>1</v>
      </c>
      <c r="L38" s="125">
        <v>854</v>
      </c>
      <c r="M38" s="125">
        <v>100</v>
      </c>
      <c r="N38" s="88">
        <f t="shared" si="28"/>
        <v>2</v>
      </c>
      <c r="O38" s="115">
        <v>283</v>
      </c>
      <c r="P38" s="115">
        <v>1</v>
      </c>
      <c r="Q38" s="128">
        <v>681</v>
      </c>
      <c r="R38" s="125">
        <v>776</v>
      </c>
      <c r="S38" s="126">
        <f t="shared" si="29"/>
        <v>113.95007342143906</v>
      </c>
      <c r="T38" s="88">
        <f t="shared" si="30"/>
        <v>2</v>
      </c>
      <c r="U38" s="89">
        <f t="shared" si="31"/>
        <v>8</v>
      </c>
      <c r="V38" s="125">
        <v>98</v>
      </c>
      <c r="W38" s="90">
        <f t="shared" si="32"/>
        <v>2</v>
      </c>
      <c r="X38" s="125">
        <v>92</v>
      </c>
      <c r="Y38" s="91">
        <f t="shared" si="33"/>
        <v>2</v>
      </c>
      <c r="Z38" s="125">
        <v>23232</v>
      </c>
      <c r="AA38" s="90">
        <f t="shared" si="34"/>
        <v>1</v>
      </c>
      <c r="AB38" s="125">
        <v>7425</v>
      </c>
      <c r="AC38" s="92">
        <f t="shared" si="35"/>
        <v>1</v>
      </c>
      <c r="AD38" s="127">
        <v>99</v>
      </c>
      <c r="AE38" s="91">
        <f t="shared" si="36"/>
        <v>1</v>
      </c>
      <c r="AF38" s="93">
        <f t="shared" si="37"/>
        <v>7</v>
      </c>
      <c r="AG38" s="125">
        <v>4004</v>
      </c>
      <c r="AH38" s="94">
        <f t="shared" si="38"/>
        <v>4.6885245901639347</v>
      </c>
      <c r="AI38" s="95">
        <f t="shared" si="39"/>
        <v>0</v>
      </c>
      <c r="AJ38" s="125">
        <v>3778</v>
      </c>
      <c r="AK38" s="83">
        <f t="shared" si="40"/>
        <v>6.1430894308943094</v>
      </c>
      <c r="AL38" s="96">
        <f t="shared" ref="AL38:AL69" si="47">IF(AK38&gt;=7.5,1,0)</f>
        <v>0</v>
      </c>
      <c r="AM38" s="125">
        <v>1486</v>
      </c>
      <c r="AN38" s="83">
        <f t="shared" si="41"/>
        <v>49.533333333333331</v>
      </c>
      <c r="AO38" s="97">
        <f t="shared" si="42"/>
        <v>1</v>
      </c>
      <c r="AP38" s="98">
        <f t="shared" si="43"/>
        <v>1</v>
      </c>
      <c r="AQ38" s="87">
        <v>1</v>
      </c>
      <c r="AR38" s="87">
        <v>0</v>
      </c>
      <c r="AS38" s="83">
        <v>1</v>
      </c>
      <c r="AT38" s="98">
        <f t="shared" si="44"/>
        <v>2</v>
      </c>
      <c r="AU38" s="99">
        <f t="shared" si="45"/>
        <v>18</v>
      </c>
      <c r="AV38" s="100">
        <f t="shared" si="46"/>
        <v>0.8571428571428571</v>
      </c>
      <c r="AW38" s="119" t="s">
        <v>37</v>
      </c>
      <c r="AX38" s="116" t="s">
        <v>150</v>
      </c>
    </row>
    <row r="39" spans="1:50" s="16" customFormat="1" x14ac:dyDescent="0.2">
      <c r="A39" s="35">
        <f t="shared" si="24"/>
        <v>32</v>
      </c>
      <c r="B39" s="76" t="s">
        <v>40</v>
      </c>
      <c r="C39" s="129">
        <v>60</v>
      </c>
      <c r="D39" s="125">
        <v>75</v>
      </c>
      <c r="E39" s="84">
        <f t="shared" si="26"/>
        <v>1</v>
      </c>
      <c r="F39" s="129">
        <v>1692</v>
      </c>
      <c r="G39" s="125">
        <v>1700</v>
      </c>
      <c r="H39" s="85">
        <f t="shared" si="27"/>
        <v>1</v>
      </c>
      <c r="I39" s="129">
        <v>48</v>
      </c>
      <c r="J39" s="125">
        <v>48</v>
      </c>
      <c r="K39" s="86">
        <f t="shared" si="25"/>
        <v>1</v>
      </c>
      <c r="L39" s="125">
        <v>1908</v>
      </c>
      <c r="M39" s="125">
        <v>97</v>
      </c>
      <c r="N39" s="88">
        <f t="shared" si="28"/>
        <v>2</v>
      </c>
      <c r="O39" s="125">
        <v>459</v>
      </c>
      <c r="P39" s="88">
        <f t="shared" ref="P39:P48" si="48">IF(O39&gt;=200,1,0)</f>
        <v>1</v>
      </c>
      <c r="Q39" s="128">
        <v>1636</v>
      </c>
      <c r="R39" s="125">
        <v>2020</v>
      </c>
      <c r="S39" s="126">
        <f t="shared" si="29"/>
        <v>123.4718826405868</v>
      </c>
      <c r="T39" s="88">
        <f t="shared" si="30"/>
        <v>2</v>
      </c>
      <c r="U39" s="89">
        <f t="shared" si="31"/>
        <v>8</v>
      </c>
      <c r="V39" s="125">
        <v>89</v>
      </c>
      <c r="W39" s="90">
        <f t="shared" si="32"/>
        <v>1</v>
      </c>
      <c r="X39" s="125">
        <v>81</v>
      </c>
      <c r="Y39" s="91">
        <f t="shared" si="33"/>
        <v>1</v>
      </c>
      <c r="Z39" s="125">
        <v>74831</v>
      </c>
      <c r="AA39" s="90">
        <f t="shared" si="34"/>
        <v>1</v>
      </c>
      <c r="AB39" s="125">
        <v>30316</v>
      </c>
      <c r="AC39" s="92">
        <f t="shared" si="35"/>
        <v>1</v>
      </c>
      <c r="AD39" s="127">
        <v>99</v>
      </c>
      <c r="AE39" s="91">
        <f t="shared" si="36"/>
        <v>1</v>
      </c>
      <c r="AF39" s="93">
        <f t="shared" si="37"/>
        <v>5</v>
      </c>
      <c r="AG39" s="125">
        <v>19539</v>
      </c>
      <c r="AH39" s="94">
        <f t="shared" si="38"/>
        <v>10.240566037735849</v>
      </c>
      <c r="AI39" s="95">
        <f t="shared" si="39"/>
        <v>1</v>
      </c>
      <c r="AJ39" s="125">
        <v>15028</v>
      </c>
      <c r="AK39" s="83">
        <f t="shared" si="40"/>
        <v>8.84</v>
      </c>
      <c r="AL39" s="96">
        <f t="shared" si="47"/>
        <v>1</v>
      </c>
      <c r="AM39" s="125">
        <v>3455</v>
      </c>
      <c r="AN39" s="83">
        <f t="shared" si="41"/>
        <v>46.06666666666667</v>
      </c>
      <c r="AO39" s="97">
        <f t="shared" si="42"/>
        <v>1</v>
      </c>
      <c r="AP39" s="98">
        <f t="shared" si="43"/>
        <v>3</v>
      </c>
      <c r="AQ39" s="87">
        <v>1</v>
      </c>
      <c r="AR39" s="87">
        <v>0</v>
      </c>
      <c r="AS39" s="83">
        <v>1</v>
      </c>
      <c r="AT39" s="98">
        <f t="shared" si="44"/>
        <v>2</v>
      </c>
      <c r="AU39" s="99">
        <f t="shared" si="45"/>
        <v>18</v>
      </c>
      <c r="AV39" s="100">
        <f t="shared" si="46"/>
        <v>0.8571428571428571</v>
      </c>
      <c r="AW39" s="119" t="s">
        <v>40</v>
      </c>
      <c r="AX39" s="117" t="s">
        <v>153</v>
      </c>
    </row>
    <row r="40" spans="1:50" s="16" customFormat="1" x14ac:dyDescent="0.2">
      <c r="A40" s="35">
        <f t="shared" si="24"/>
        <v>33</v>
      </c>
      <c r="B40" s="76" t="s">
        <v>53</v>
      </c>
      <c r="C40" s="129">
        <v>57</v>
      </c>
      <c r="D40" s="125">
        <v>62</v>
      </c>
      <c r="E40" s="84">
        <f t="shared" si="26"/>
        <v>1</v>
      </c>
      <c r="F40" s="129">
        <v>1142</v>
      </c>
      <c r="G40" s="125">
        <v>1144</v>
      </c>
      <c r="H40" s="85">
        <f t="shared" si="27"/>
        <v>1</v>
      </c>
      <c r="I40" s="129">
        <v>39</v>
      </c>
      <c r="J40" s="125">
        <v>39</v>
      </c>
      <c r="K40" s="86">
        <f t="shared" si="25"/>
        <v>1</v>
      </c>
      <c r="L40" s="125">
        <v>1578</v>
      </c>
      <c r="M40" s="125">
        <v>100</v>
      </c>
      <c r="N40" s="88">
        <f t="shared" si="28"/>
        <v>2</v>
      </c>
      <c r="O40" s="125">
        <v>632</v>
      </c>
      <c r="P40" s="88">
        <f t="shared" si="48"/>
        <v>1</v>
      </c>
      <c r="Q40" s="128">
        <v>1256</v>
      </c>
      <c r="R40" s="125">
        <v>1490</v>
      </c>
      <c r="S40" s="126">
        <f t="shared" si="29"/>
        <v>118.63057324840764</v>
      </c>
      <c r="T40" s="88">
        <f t="shared" si="30"/>
        <v>2</v>
      </c>
      <c r="U40" s="89">
        <f t="shared" si="31"/>
        <v>8</v>
      </c>
      <c r="V40" s="125">
        <v>99</v>
      </c>
      <c r="W40" s="90">
        <f t="shared" si="32"/>
        <v>2</v>
      </c>
      <c r="X40" s="125">
        <v>99</v>
      </c>
      <c r="Y40" s="91">
        <f t="shared" si="33"/>
        <v>2</v>
      </c>
      <c r="Z40" s="125">
        <v>44235</v>
      </c>
      <c r="AA40" s="90">
        <f t="shared" si="34"/>
        <v>1</v>
      </c>
      <c r="AB40" s="125">
        <v>21497</v>
      </c>
      <c r="AC40" s="92">
        <f t="shared" si="35"/>
        <v>1</v>
      </c>
      <c r="AD40" s="127">
        <v>100</v>
      </c>
      <c r="AE40" s="91">
        <f t="shared" si="36"/>
        <v>1</v>
      </c>
      <c r="AF40" s="93">
        <f t="shared" si="37"/>
        <v>7</v>
      </c>
      <c r="AG40" s="125">
        <v>9579</v>
      </c>
      <c r="AH40" s="94">
        <f t="shared" si="38"/>
        <v>6.0703422053231941</v>
      </c>
      <c r="AI40" s="95">
        <f t="shared" si="39"/>
        <v>0</v>
      </c>
      <c r="AJ40" s="125">
        <v>8481</v>
      </c>
      <c r="AK40" s="83">
        <f t="shared" si="40"/>
        <v>7.4134615384615383</v>
      </c>
      <c r="AL40" s="96">
        <f t="shared" si="47"/>
        <v>0</v>
      </c>
      <c r="AM40" s="125">
        <v>2696</v>
      </c>
      <c r="AN40" s="83">
        <f t="shared" si="41"/>
        <v>43.483870967741936</v>
      </c>
      <c r="AO40" s="97">
        <f t="shared" si="42"/>
        <v>1</v>
      </c>
      <c r="AP40" s="98">
        <f t="shared" si="43"/>
        <v>1</v>
      </c>
      <c r="AQ40" s="87">
        <v>1</v>
      </c>
      <c r="AR40" s="87">
        <v>0</v>
      </c>
      <c r="AS40" s="83">
        <v>1</v>
      </c>
      <c r="AT40" s="98">
        <f t="shared" si="44"/>
        <v>2</v>
      </c>
      <c r="AU40" s="99">
        <f t="shared" si="45"/>
        <v>18</v>
      </c>
      <c r="AV40" s="100">
        <f t="shared" si="46"/>
        <v>0.8571428571428571</v>
      </c>
      <c r="AW40" s="119" t="s">
        <v>53</v>
      </c>
      <c r="AX40" s="117" t="s">
        <v>166</v>
      </c>
    </row>
    <row r="41" spans="1:50" s="16" customFormat="1" x14ac:dyDescent="0.2">
      <c r="A41" s="35">
        <f t="shared" ref="A41:A72" si="49">A40+1</f>
        <v>34</v>
      </c>
      <c r="B41" s="76" t="s">
        <v>54</v>
      </c>
      <c r="C41" s="129">
        <v>57</v>
      </c>
      <c r="D41" s="125">
        <v>67</v>
      </c>
      <c r="E41" s="84">
        <f t="shared" si="26"/>
        <v>1</v>
      </c>
      <c r="F41" s="129">
        <v>1359</v>
      </c>
      <c r="G41" s="125">
        <v>1351</v>
      </c>
      <c r="H41" s="85">
        <f t="shared" si="27"/>
        <v>1</v>
      </c>
      <c r="I41" s="129">
        <v>47</v>
      </c>
      <c r="J41" s="125">
        <v>47</v>
      </c>
      <c r="K41" s="86">
        <f t="shared" si="25"/>
        <v>1</v>
      </c>
      <c r="L41" s="125">
        <v>2209</v>
      </c>
      <c r="M41" s="125">
        <v>98</v>
      </c>
      <c r="N41" s="88">
        <f t="shared" si="28"/>
        <v>2</v>
      </c>
      <c r="O41" s="125">
        <v>243</v>
      </c>
      <c r="P41" s="88">
        <f t="shared" si="48"/>
        <v>1</v>
      </c>
      <c r="Q41" s="128">
        <v>1574.5</v>
      </c>
      <c r="R41" s="125">
        <v>1745</v>
      </c>
      <c r="S41" s="126">
        <f t="shared" si="29"/>
        <v>110.828834550651</v>
      </c>
      <c r="T41" s="88">
        <f t="shared" si="30"/>
        <v>2</v>
      </c>
      <c r="U41" s="89">
        <f t="shared" si="31"/>
        <v>8</v>
      </c>
      <c r="V41" s="125">
        <v>98</v>
      </c>
      <c r="W41" s="90">
        <f t="shared" si="32"/>
        <v>2</v>
      </c>
      <c r="X41" s="125">
        <v>93</v>
      </c>
      <c r="Y41" s="91">
        <f t="shared" si="33"/>
        <v>2</v>
      </c>
      <c r="Z41" s="125">
        <v>57085</v>
      </c>
      <c r="AA41" s="90">
        <f t="shared" si="34"/>
        <v>1</v>
      </c>
      <c r="AB41" s="125">
        <v>21452</v>
      </c>
      <c r="AC41" s="92">
        <f t="shared" si="35"/>
        <v>1</v>
      </c>
      <c r="AD41" s="127">
        <v>99</v>
      </c>
      <c r="AE41" s="91">
        <f t="shared" si="36"/>
        <v>1</v>
      </c>
      <c r="AF41" s="93">
        <f t="shared" si="37"/>
        <v>7</v>
      </c>
      <c r="AG41" s="125">
        <v>12868</v>
      </c>
      <c r="AH41" s="94">
        <f t="shared" si="38"/>
        <v>5.8252602987777271</v>
      </c>
      <c r="AI41" s="95">
        <f t="shared" si="39"/>
        <v>0</v>
      </c>
      <c r="AJ41" s="125">
        <v>2382</v>
      </c>
      <c r="AK41" s="83">
        <f t="shared" si="40"/>
        <v>1.7631384159881569</v>
      </c>
      <c r="AL41" s="96">
        <f t="shared" si="47"/>
        <v>0</v>
      </c>
      <c r="AM41" s="125">
        <v>3047</v>
      </c>
      <c r="AN41" s="83">
        <f t="shared" si="41"/>
        <v>45.477611940298509</v>
      </c>
      <c r="AO41" s="97">
        <f t="shared" si="42"/>
        <v>1</v>
      </c>
      <c r="AP41" s="98">
        <f t="shared" si="43"/>
        <v>1</v>
      </c>
      <c r="AQ41" s="87">
        <v>1</v>
      </c>
      <c r="AR41" s="87">
        <v>0</v>
      </c>
      <c r="AS41" s="83">
        <v>1</v>
      </c>
      <c r="AT41" s="98">
        <f t="shared" si="44"/>
        <v>2</v>
      </c>
      <c r="AU41" s="99">
        <f t="shared" si="45"/>
        <v>18</v>
      </c>
      <c r="AV41" s="100">
        <f t="shared" si="46"/>
        <v>0.8571428571428571</v>
      </c>
      <c r="AW41" s="119" t="s">
        <v>54</v>
      </c>
      <c r="AX41" s="117" t="s">
        <v>167</v>
      </c>
    </row>
    <row r="42" spans="1:50" s="16" customFormat="1" x14ac:dyDescent="0.2">
      <c r="A42" s="35">
        <f t="shared" si="49"/>
        <v>35</v>
      </c>
      <c r="B42" s="76" t="s">
        <v>59</v>
      </c>
      <c r="C42" s="129">
        <v>47</v>
      </c>
      <c r="D42" s="125">
        <v>53</v>
      </c>
      <c r="E42" s="84">
        <f t="shared" si="26"/>
        <v>1</v>
      </c>
      <c r="F42" s="129">
        <v>1167</v>
      </c>
      <c r="G42" s="125">
        <v>1177</v>
      </c>
      <c r="H42" s="85">
        <f t="shared" si="27"/>
        <v>1</v>
      </c>
      <c r="I42" s="129">
        <v>37</v>
      </c>
      <c r="J42" s="125">
        <v>37</v>
      </c>
      <c r="K42" s="86">
        <f t="shared" si="25"/>
        <v>1</v>
      </c>
      <c r="L42" s="125">
        <v>1380</v>
      </c>
      <c r="M42" s="125">
        <v>99</v>
      </c>
      <c r="N42" s="88">
        <f t="shared" si="28"/>
        <v>2</v>
      </c>
      <c r="O42" s="125">
        <v>917</v>
      </c>
      <c r="P42" s="88">
        <f t="shared" si="48"/>
        <v>1</v>
      </c>
      <c r="Q42" s="128">
        <v>1245</v>
      </c>
      <c r="R42" s="125">
        <v>1447</v>
      </c>
      <c r="S42" s="126">
        <f t="shared" si="29"/>
        <v>116.22489959839358</v>
      </c>
      <c r="T42" s="88">
        <f t="shared" si="30"/>
        <v>2</v>
      </c>
      <c r="U42" s="89">
        <f t="shared" si="31"/>
        <v>8</v>
      </c>
      <c r="V42" s="125">
        <v>95</v>
      </c>
      <c r="W42" s="90">
        <f t="shared" si="32"/>
        <v>2</v>
      </c>
      <c r="X42" s="125">
        <v>90</v>
      </c>
      <c r="Y42" s="91">
        <f t="shared" si="33"/>
        <v>2</v>
      </c>
      <c r="Z42" s="125">
        <v>45825</v>
      </c>
      <c r="AA42" s="90">
        <f t="shared" si="34"/>
        <v>1</v>
      </c>
      <c r="AB42" s="125">
        <v>15715</v>
      </c>
      <c r="AC42" s="92">
        <f t="shared" si="35"/>
        <v>1</v>
      </c>
      <c r="AD42" s="127">
        <v>100</v>
      </c>
      <c r="AE42" s="91">
        <f t="shared" si="36"/>
        <v>1</v>
      </c>
      <c r="AF42" s="93">
        <f t="shared" si="37"/>
        <v>7</v>
      </c>
      <c r="AG42" s="125">
        <v>7110</v>
      </c>
      <c r="AH42" s="94">
        <f t="shared" si="38"/>
        <v>5.1521739130434785</v>
      </c>
      <c r="AI42" s="95">
        <f t="shared" si="39"/>
        <v>0</v>
      </c>
      <c r="AJ42" s="125">
        <v>2868</v>
      </c>
      <c r="AK42" s="83">
        <f t="shared" si="40"/>
        <v>2.4367034834324555</v>
      </c>
      <c r="AL42" s="96">
        <f t="shared" si="47"/>
        <v>0</v>
      </c>
      <c r="AM42" s="125">
        <v>1898</v>
      </c>
      <c r="AN42" s="83">
        <f t="shared" si="41"/>
        <v>35.811320754716981</v>
      </c>
      <c r="AO42" s="97">
        <f t="shared" si="42"/>
        <v>1</v>
      </c>
      <c r="AP42" s="98">
        <f t="shared" si="43"/>
        <v>1</v>
      </c>
      <c r="AQ42" s="87">
        <v>1</v>
      </c>
      <c r="AR42" s="87">
        <v>0</v>
      </c>
      <c r="AS42" s="83">
        <v>1</v>
      </c>
      <c r="AT42" s="98">
        <f t="shared" si="44"/>
        <v>2</v>
      </c>
      <c r="AU42" s="99">
        <f t="shared" si="45"/>
        <v>18</v>
      </c>
      <c r="AV42" s="100">
        <f t="shared" si="46"/>
        <v>0.8571428571428571</v>
      </c>
      <c r="AW42" s="119" t="s">
        <v>59</v>
      </c>
      <c r="AX42" s="116" t="s">
        <v>172</v>
      </c>
    </row>
    <row r="43" spans="1:50" s="16" customFormat="1" x14ac:dyDescent="0.2">
      <c r="A43" s="35">
        <f t="shared" si="49"/>
        <v>36</v>
      </c>
      <c r="B43" s="76" t="s">
        <v>35</v>
      </c>
      <c r="C43" s="129">
        <v>45</v>
      </c>
      <c r="D43" s="125">
        <v>56</v>
      </c>
      <c r="E43" s="84">
        <f t="shared" si="26"/>
        <v>1</v>
      </c>
      <c r="F43" s="129">
        <v>1056</v>
      </c>
      <c r="G43" s="125">
        <v>1062</v>
      </c>
      <c r="H43" s="85">
        <f t="shared" si="27"/>
        <v>1</v>
      </c>
      <c r="I43" s="129">
        <v>37</v>
      </c>
      <c r="J43" s="125">
        <v>37</v>
      </c>
      <c r="K43" s="86">
        <f t="shared" si="25"/>
        <v>1</v>
      </c>
      <c r="L43" s="125">
        <v>1365</v>
      </c>
      <c r="M43" s="125">
        <v>100</v>
      </c>
      <c r="N43" s="88">
        <f t="shared" si="28"/>
        <v>2</v>
      </c>
      <c r="O43" s="125">
        <v>588</v>
      </c>
      <c r="P43" s="88">
        <f t="shared" si="48"/>
        <v>1</v>
      </c>
      <c r="Q43" s="128">
        <v>1187.5</v>
      </c>
      <c r="R43" s="125">
        <v>1378</v>
      </c>
      <c r="S43" s="126">
        <f t="shared" si="29"/>
        <v>116.04210526315789</v>
      </c>
      <c r="T43" s="88">
        <f t="shared" si="30"/>
        <v>2</v>
      </c>
      <c r="U43" s="89">
        <f t="shared" si="31"/>
        <v>8</v>
      </c>
      <c r="V43" s="125">
        <v>95</v>
      </c>
      <c r="W43" s="90">
        <f t="shared" si="32"/>
        <v>2</v>
      </c>
      <c r="X43" s="125">
        <v>93</v>
      </c>
      <c r="Y43" s="91">
        <f t="shared" si="33"/>
        <v>2</v>
      </c>
      <c r="Z43" s="125">
        <v>39346</v>
      </c>
      <c r="AA43" s="90">
        <f t="shared" si="34"/>
        <v>1</v>
      </c>
      <c r="AB43" s="125">
        <v>15986</v>
      </c>
      <c r="AC43" s="92">
        <f t="shared" si="35"/>
        <v>1</v>
      </c>
      <c r="AD43" s="127">
        <v>98</v>
      </c>
      <c r="AE43" s="91">
        <f t="shared" si="36"/>
        <v>1</v>
      </c>
      <c r="AF43" s="93">
        <f t="shared" si="37"/>
        <v>7</v>
      </c>
      <c r="AG43" s="125">
        <v>11639</v>
      </c>
      <c r="AH43" s="94">
        <f t="shared" si="38"/>
        <v>8.5267399267399266</v>
      </c>
      <c r="AI43" s="95">
        <f t="shared" si="39"/>
        <v>1</v>
      </c>
      <c r="AJ43" s="125">
        <v>6213</v>
      </c>
      <c r="AK43" s="83">
        <f t="shared" si="40"/>
        <v>5.8502824858757059</v>
      </c>
      <c r="AL43" s="96">
        <f t="shared" si="47"/>
        <v>0</v>
      </c>
      <c r="AM43" s="125">
        <v>1724</v>
      </c>
      <c r="AN43" s="83">
        <f t="shared" si="41"/>
        <v>30.785714285714285</v>
      </c>
      <c r="AO43" s="97">
        <f t="shared" si="42"/>
        <v>1</v>
      </c>
      <c r="AP43" s="98">
        <f t="shared" si="43"/>
        <v>2</v>
      </c>
      <c r="AQ43" s="87">
        <v>1</v>
      </c>
      <c r="AR43" s="87">
        <v>0</v>
      </c>
      <c r="AS43" s="83">
        <v>0</v>
      </c>
      <c r="AT43" s="98">
        <f t="shared" si="44"/>
        <v>1</v>
      </c>
      <c r="AU43" s="99">
        <f t="shared" si="45"/>
        <v>18</v>
      </c>
      <c r="AV43" s="100">
        <f t="shared" si="46"/>
        <v>0.8571428571428571</v>
      </c>
      <c r="AW43" s="119" t="s">
        <v>35</v>
      </c>
      <c r="AX43" s="118" t="s">
        <v>148</v>
      </c>
    </row>
    <row r="44" spans="1:50" s="17" customFormat="1" x14ac:dyDescent="0.2">
      <c r="A44" s="35">
        <f t="shared" si="49"/>
        <v>37</v>
      </c>
      <c r="B44" s="76" t="s">
        <v>64</v>
      </c>
      <c r="C44" s="129">
        <v>110</v>
      </c>
      <c r="D44" s="125">
        <v>129</v>
      </c>
      <c r="E44" s="84">
        <f t="shared" si="26"/>
        <v>1</v>
      </c>
      <c r="F44" s="129">
        <v>2887</v>
      </c>
      <c r="G44" s="125">
        <v>2913</v>
      </c>
      <c r="H44" s="85">
        <f t="shared" si="27"/>
        <v>1</v>
      </c>
      <c r="I44" s="129">
        <v>81</v>
      </c>
      <c r="J44" s="125">
        <v>81</v>
      </c>
      <c r="K44" s="86">
        <f t="shared" si="25"/>
        <v>1</v>
      </c>
      <c r="L44" s="125">
        <v>3721</v>
      </c>
      <c r="M44" s="125">
        <v>95</v>
      </c>
      <c r="N44" s="88">
        <f t="shared" si="28"/>
        <v>2</v>
      </c>
      <c r="O44" s="125">
        <v>402</v>
      </c>
      <c r="P44" s="88">
        <f t="shared" si="48"/>
        <v>1</v>
      </c>
      <c r="Q44" s="128">
        <v>2714.04</v>
      </c>
      <c r="R44" s="125">
        <v>2980</v>
      </c>
      <c r="S44" s="126">
        <f t="shared" si="29"/>
        <v>109.79941342058333</v>
      </c>
      <c r="T44" s="88">
        <f t="shared" si="30"/>
        <v>2</v>
      </c>
      <c r="U44" s="89">
        <f t="shared" si="31"/>
        <v>8</v>
      </c>
      <c r="V44" s="125">
        <v>97</v>
      </c>
      <c r="W44" s="90">
        <f t="shared" si="32"/>
        <v>2</v>
      </c>
      <c r="X44" s="125">
        <v>90</v>
      </c>
      <c r="Y44" s="91">
        <f t="shared" si="33"/>
        <v>2</v>
      </c>
      <c r="Z44" s="125">
        <v>117932</v>
      </c>
      <c r="AA44" s="90">
        <f t="shared" si="34"/>
        <v>1</v>
      </c>
      <c r="AB44" s="125">
        <v>40639</v>
      </c>
      <c r="AC44" s="92">
        <f t="shared" si="35"/>
        <v>1</v>
      </c>
      <c r="AD44" s="127">
        <v>98</v>
      </c>
      <c r="AE44" s="91">
        <f t="shared" si="36"/>
        <v>1</v>
      </c>
      <c r="AF44" s="93">
        <f t="shared" si="37"/>
        <v>7</v>
      </c>
      <c r="AG44" s="125">
        <v>28981</v>
      </c>
      <c r="AH44" s="94">
        <f t="shared" si="38"/>
        <v>7.7884977156678312</v>
      </c>
      <c r="AI44" s="95">
        <f t="shared" si="39"/>
        <v>1</v>
      </c>
      <c r="AJ44" s="125">
        <v>15561</v>
      </c>
      <c r="AK44" s="83">
        <f t="shared" si="40"/>
        <v>5.3419155509783725</v>
      </c>
      <c r="AL44" s="96">
        <f t="shared" si="47"/>
        <v>0</v>
      </c>
      <c r="AM44" s="125">
        <v>5407</v>
      </c>
      <c r="AN44" s="83">
        <f t="shared" si="41"/>
        <v>41.914728682170541</v>
      </c>
      <c r="AO44" s="97">
        <f t="shared" si="42"/>
        <v>1</v>
      </c>
      <c r="AP44" s="98">
        <f t="shared" si="43"/>
        <v>2</v>
      </c>
      <c r="AQ44" s="87">
        <v>1</v>
      </c>
      <c r="AR44" s="87">
        <v>0</v>
      </c>
      <c r="AS44" s="83">
        <v>0</v>
      </c>
      <c r="AT44" s="98">
        <f t="shared" si="44"/>
        <v>1</v>
      </c>
      <c r="AU44" s="99">
        <f t="shared" si="45"/>
        <v>18</v>
      </c>
      <c r="AV44" s="100">
        <f t="shared" si="46"/>
        <v>0.8571428571428571</v>
      </c>
      <c r="AW44" s="119" t="s">
        <v>64</v>
      </c>
      <c r="AX44" s="117" t="s">
        <v>177</v>
      </c>
    </row>
    <row r="45" spans="1:50" s="17" customFormat="1" x14ac:dyDescent="0.2">
      <c r="A45" s="35">
        <f t="shared" si="49"/>
        <v>38</v>
      </c>
      <c r="B45" s="76" t="s">
        <v>67</v>
      </c>
      <c r="C45" s="129">
        <v>37</v>
      </c>
      <c r="D45" s="125">
        <v>45</v>
      </c>
      <c r="E45" s="84">
        <f t="shared" si="26"/>
        <v>1</v>
      </c>
      <c r="F45" s="129">
        <v>796</v>
      </c>
      <c r="G45" s="125">
        <v>799</v>
      </c>
      <c r="H45" s="85">
        <f t="shared" si="27"/>
        <v>1</v>
      </c>
      <c r="I45" s="129">
        <v>28</v>
      </c>
      <c r="J45" s="125">
        <v>28</v>
      </c>
      <c r="K45" s="86">
        <f t="shared" si="25"/>
        <v>1</v>
      </c>
      <c r="L45" s="125">
        <v>1316</v>
      </c>
      <c r="M45" s="125">
        <v>100</v>
      </c>
      <c r="N45" s="88">
        <f t="shared" si="28"/>
        <v>2</v>
      </c>
      <c r="O45" s="125">
        <v>411</v>
      </c>
      <c r="P45" s="88">
        <f t="shared" si="48"/>
        <v>1</v>
      </c>
      <c r="Q45" s="128">
        <v>936</v>
      </c>
      <c r="R45" s="125">
        <v>1066</v>
      </c>
      <c r="S45" s="126">
        <f t="shared" si="29"/>
        <v>113.88888888888889</v>
      </c>
      <c r="T45" s="88">
        <f t="shared" si="30"/>
        <v>2</v>
      </c>
      <c r="U45" s="89">
        <f t="shared" si="31"/>
        <v>8</v>
      </c>
      <c r="V45" s="125">
        <v>88</v>
      </c>
      <c r="W45" s="90">
        <f t="shared" si="32"/>
        <v>1</v>
      </c>
      <c r="X45" s="125">
        <v>90</v>
      </c>
      <c r="Y45" s="91">
        <f t="shared" si="33"/>
        <v>2</v>
      </c>
      <c r="Z45" s="125">
        <v>33898</v>
      </c>
      <c r="AA45" s="90">
        <f t="shared" si="34"/>
        <v>1</v>
      </c>
      <c r="AB45" s="125">
        <v>9832</v>
      </c>
      <c r="AC45" s="92">
        <f t="shared" si="35"/>
        <v>1</v>
      </c>
      <c r="AD45" s="127">
        <v>99</v>
      </c>
      <c r="AE45" s="91">
        <f t="shared" si="36"/>
        <v>1</v>
      </c>
      <c r="AF45" s="93">
        <f t="shared" si="37"/>
        <v>6</v>
      </c>
      <c r="AG45" s="125">
        <v>6342</v>
      </c>
      <c r="AH45" s="94">
        <f t="shared" si="38"/>
        <v>4.8191489361702127</v>
      </c>
      <c r="AI45" s="95">
        <f t="shared" si="39"/>
        <v>0</v>
      </c>
      <c r="AJ45" s="125">
        <v>7471</v>
      </c>
      <c r="AK45" s="83">
        <f t="shared" si="40"/>
        <v>9.3504380475594502</v>
      </c>
      <c r="AL45" s="96">
        <f t="shared" si="47"/>
        <v>1</v>
      </c>
      <c r="AM45" s="125">
        <v>1829</v>
      </c>
      <c r="AN45" s="83">
        <f t="shared" si="41"/>
        <v>40.644444444444446</v>
      </c>
      <c r="AO45" s="97">
        <f t="shared" si="42"/>
        <v>1</v>
      </c>
      <c r="AP45" s="98">
        <f t="shared" si="43"/>
        <v>2</v>
      </c>
      <c r="AQ45" s="87">
        <v>1</v>
      </c>
      <c r="AR45" s="87">
        <v>0</v>
      </c>
      <c r="AS45" s="83">
        <v>1</v>
      </c>
      <c r="AT45" s="98">
        <f t="shared" si="44"/>
        <v>2</v>
      </c>
      <c r="AU45" s="99">
        <f t="shared" si="45"/>
        <v>18</v>
      </c>
      <c r="AV45" s="100">
        <f t="shared" si="46"/>
        <v>0.8571428571428571</v>
      </c>
      <c r="AW45" s="119" t="s">
        <v>67</v>
      </c>
      <c r="AX45" s="116" t="s">
        <v>180</v>
      </c>
    </row>
    <row r="46" spans="1:50" s="16" customFormat="1" x14ac:dyDescent="0.2">
      <c r="A46" s="35">
        <f t="shared" si="49"/>
        <v>39</v>
      </c>
      <c r="B46" s="76" t="s">
        <v>68</v>
      </c>
      <c r="C46" s="129">
        <v>53</v>
      </c>
      <c r="D46" s="125">
        <v>61</v>
      </c>
      <c r="E46" s="84">
        <f t="shared" si="26"/>
        <v>1</v>
      </c>
      <c r="F46" s="129">
        <v>1199</v>
      </c>
      <c r="G46" s="125">
        <v>1208</v>
      </c>
      <c r="H46" s="85">
        <f t="shared" si="27"/>
        <v>1</v>
      </c>
      <c r="I46" s="129">
        <v>41</v>
      </c>
      <c r="J46" s="125">
        <v>41</v>
      </c>
      <c r="K46" s="86">
        <f t="shared" si="25"/>
        <v>1</v>
      </c>
      <c r="L46" s="125">
        <v>1807</v>
      </c>
      <c r="M46" s="125">
        <v>98</v>
      </c>
      <c r="N46" s="88">
        <f t="shared" si="28"/>
        <v>2</v>
      </c>
      <c r="O46" s="125">
        <v>525</v>
      </c>
      <c r="P46" s="88">
        <f t="shared" si="48"/>
        <v>1</v>
      </c>
      <c r="Q46" s="128">
        <v>1295</v>
      </c>
      <c r="R46" s="125">
        <v>1484</v>
      </c>
      <c r="S46" s="126">
        <f t="shared" si="29"/>
        <v>114.5945945945946</v>
      </c>
      <c r="T46" s="88">
        <f t="shared" si="30"/>
        <v>2</v>
      </c>
      <c r="U46" s="89">
        <f t="shared" si="31"/>
        <v>8</v>
      </c>
      <c r="V46" s="125">
        <v>97</v>
      </c>
      <c r="W46" s="90">
        <f t="shared" si="32"/>
        <v>2</v>
      </c>
      <c r="X46" s="125">
        <v>95</v>
      </c>
      <c r="Y46" s="91">
        <f t="shared" si="33"/>
        <v>2</v>
      </c>
      <c r="Z46" s="125">
        <v>47141</v>
      </c>
      <c r="AA46" s="90">
        <f t="shared" si="34"/>
        <v>1</v>
      </c>
      <c r="AB46" s="125">
        <v>12380</v>
      </c>
      <c r="AC46" s="92">
        <f t="shared" si="35"/>
        <v>1</v>
      </c>
      <c r="AD46" s="127">
        <v>98</v>
      </c>
      <c r="AE46" s="91">
        <f t="shared" si="36"/>
        <v>1</v>
      </c>
      <c r="AF46" s="93">
        <f t="shared" si="37"/>
        <v>7</v>
      </c>
      <c r="AG46" s="125">
        <v>8874</v>
      </c>
      <c r="AH46" s="94">
        <f t="shared" si="38"/>
        <v>4.9109020475926952</v>
      </c>
      <c r="AI46" s="95">
        <f t="shared" si="39"/>
        <v>0</v>
      </c>
      <c r="AJ46" s="125">
        <v>9494</v>
      </c>
      <c r="AK46" s="83">
        <f t="shared" si="40"/>
        <v>7.8592715231788075</v>
      </c>
      <c r="AL46" s="96">
        <f t="shared" si="47"/>
        <v>1</v>
      </c>
      <c r="AM46" s="125">
        <v>1779</v>
      </c>
      <c r="AN46" s="83">
        <f t="shared" si="41"/>
        <v>29.16393442622951</v>
      </c>
      <c r="AO46" s="97">
        <f t="shared" si="42"/>
        <v>0</v>
      </c>
      <c r="AP46" s="98">
        <f t="shared" si="43"/>
        <v>1</v>
      </c>
      <c r="AQ46" s="87">
        <v>1</v>
      </c>
      <c r="AR46" s="87">
        <v>0</v>
      </c>
      <c r="AS46" s="83">
        <v>1</v>
      </c>
      <c r="AT46" s="98">
        <f t="shared" si="44"/>
        <v>2</v>
      </c>
      <c r="AU46" s="99">
        <f t="shared" si="45"/>
        <v>18</v>
      </c>
      <c r="AV46" s="100">
        <f t="shared" si="46"/>
        <v>0.8571428571428571</v>
      </c>
      <c r="AW46" s="119" t="s">
        <v>68</v>
      </c>
      <c r="AX46" s="116" t="s">
        <v>181</v>
      </c>
    </row>
    <row r="47" spans="1:50" s="17" customFormat="1" x14ac:dyDescent="0.2">
      <c r="A47" s="35">
        <f t="shared" si="49"/>
        <v>40</v>
      </c>
      <c r="B47" s="76" t="s">
        <v>75</v>
      </c>
      <c r="C47" s="129">
        <v>111</v>
      </c>
      <c r="D47" s="125">
        <v>134</v>
      </c>
      <c r="E47" s="84">
        <f t="shared" si="26"/>
        <v>1</v>
      </c>
      <c r="F47" s="129">
        <v>3047</v>
      </c>
      <c r="G47" s="125">
        <v>3054</v>
      </c>
      <c r="H47" s="85">
        <f t="shared" si="27"/>
        <v>1</v>
      </c>
      <c r="I47" s="129">
        <v>94</v>
      </c>
      <c r="J47" s="125">
        <v>94</v>
      </c>
      <c r="K47" s="86">
        <f t="shared" si="25"/>
        <v>1</v>
      </c>
      <c r="L47" s="125">
        <v>3933</v>
      </c>
      <c r="M47" s="125">
        <v>100</v>
      </c>
      <c r="N47" s="88">
        <f t="shared" si="28"/>
        <v>2</v>
      </c>
      <c r="O47" s="125">
        <v>812</v>
      </c>
      <c r="P47" s="88">
        <f t="shared" si="48"/>
        <v>1</v>
      </c>
      <c r="Q47" s="128">
        <v>3056</v>
      </c>
      <c r="R47" s="125">
        <v>3449</v>
      </c>
      <c r="S47" s="126">
        <f t="shared" si="29"/>
        <v>112.85994764397905</v>
      </c>
      <c r="T47" s="88">
        <f t="shared" si="30"/>
        <v>2</v>
      </c>
      <c r="U47" s="89">
        <f t="shared" si="31"/>
        <v>8</v>
      </c>
      <c r="V47" s="125">
        <v>97</v>
      </c>
      <c r="W47" s="90">
        <f t="shared" si="32"/>
        <v>2</v>
      </c>
      <c r="X47" s="125">
        <v>90</v>
      </c>
      <c r="Y47" s="91">
        <f t="shared" si="33"/>
        <v>2</v>
      </c>
      <c r="Z47" s="125">
        <v>126848</v>
      </c>
      <c r="AA47" s="90">
        <f t="shared" si="34"/>
        <v>1</v>
      </c>
      <c r="AB47" s="125">
        <v>49432</v>
      </c>
      <c r="AC47" s="92">
        <f t="shared" si="35"/>
        <v>1</v>
      </c>
      <c r="AD47" s="127">
        <v>99</v>
      </c>
      <c r="AE47" s="91">
        <f t="shared" si="36"/>
        <v>1</v>
      </c>
      <c r="AF47" s="93">
        <f t="shared" si="37"/>
        <v>7</v>
      </c>
      <c r="AG47" s="125">
        <v>29362</v>
      </c>
      <c r="AH47" s="94">
        <f t="shared" si="38"/>
        <v>7.4655479277904906</v>
      </c>
      <c r="AI47" s="95">
        <f t="shared" si="39"/>
        <v>0</v>
      </c>
      <c r="AJ47" s="125">
        <v>23965</v>
      </c>
      <c r="AK47" s="83">
        <f t="shared" si="40"/>
        <v>7.8470857891290109</v>
      </c>
      <c r="AL47" s="96">
        <f t="shared" si="47"/>
        <v>1</v>
      </c>
      <c r="AM47" s="125">
        <v>6959</v>
      </c>
      <c r="AN47" s="83">
        <f t="shared" si="41"/>
        <v>51.932835820895519</v>
      </c>
      <c r="AO47" s="97">
        <f t="shared" si="42"/>
        <v>1</v>
      </c>
      <c r="AP47" s="98">
        <f t="shared" si="43"/>
        <v>2</v>
      </c>
      <c r="AQ47" s="87">
        <v>0</v>
      </c>
      <c r="AR47" s="87">
        <v>0</v>
      </c>
      <c r="AS47" s="83">
        <v>1</v>
      </c>
      <c r="AT47" s="98">
        <f t="shared" si="44"/>
        <v>1</v>
      </c>
      <c r="AU47" s="99">
        <f t="shared" si="45"/>
        <v>18</v>
      </c>
      <c r="AV47" s="100">
        <f t="shared" si="46"/>
        <v>0.8571428571428571</v>
      </c>
      <c r="AW47" s="119" t="s">
        <v>75</v>
      </c>
      <c r="AX47" s="117" t="s">
        <v>188</v>
      </c>
    </row>
    <row r="48" spans="1:50" s="17" customFormat="1" x14ac:dyDescent="0.2">
      <c r="A48" s="35">
        <f t="shared" si="49"/>
        <v>41</v>
      </c>
      <c r="B48" s="76" t="s">
        <v>92</v>
      </c>
      <c r="C48" s="129">
        <v>46</v>
      </c>
      <c r="D48" s="125">
        <v>52</v>
      </c>
      <c r="E48" s="84">
        <f t="shared" si="26"/>
        <v>1</v>
      </c>
      <c r="F48" s="129">
        <v>962</v>
      </c>
      <c r="G48" s="125">
        <v>962</v>
      </c>
      <c r="H48" s="85">
        <f t="shared" si="27"/>
        <v>1</v>
      </c>
      <c r="I48" s="129">
        <v>35</v>
      </c>
      <c r="J48" s="125">
        <v>35</v>
      </c>
      <c r="K48" s="86">
        <f t="shared" si="25"/>
        <v>1</v>
      </c>
      <c r="L48" s="125">
        <v>1391</v>
      </c>
      <c r="M48" s="125">
        <v>96</v>
      </c>
      <c r="N48" s="88">
        <f t="shared" si="28"/>
        <v>2</v>
      </c>
      <c r="O48" s="125">
        <v>601</v>
      </c>
      <c r="P48" s="88">
        <f t="shared" si="48"/>
        <v>1</v>
      </c>
      <c r="Q48" s="128">
        <v>1096</v>
      </c>
      <c r="R48" s="125">
        <v>1270</v>
      </c>
      <c r="S48" s="126">
        <f t="shared" si="29"/>
        <v>115.87591240875912</v>
      </c>
      <c r="T48" s="88">
        <f t="shared" si="30"/>
        <v>2</v>
      </c>
      <c r="U48" s="89">
        <f t="shared" si="31"/>
        <v>8</v>
      </c>
      <c r="V48" s="125">
        <v>97</v>
      </c>
      <c r="W48" s="90">
        <f t="shared" si="32"/>
        <v>2</v>
      </c>
      <c r="X48" s="125">
        <v>94</v>
      </c>
      <c r="Y48" s="91">
        <f t="shared" si="33"/>
        <v>2</v>
      </c>
      <c r="Z48" s="125">
        <v>44125</v>
      </c>
      <c r="AA48" s="90">
        <f t="shared" si="34"/>
        <v>1</v>
      </c>
      <c r="AB48" s="125">
        <v>13082</v>
      </c>
      <c r="AC48" s="92">
        <f t="shared" si="35"/>
        <v>1</v>
      </c>
      <c r="AD48" s="127">
        <v>100</v>
      </c>
      <c r="AE48" s="91">
        <f t="shared" si="36"/>
        <v>1</v>
      </c>
      <c r="AF48" s="93">
        <f t="shared" si="37"/>
        <v>7</v>
      </c>
      <c r="AG48" s="125">
        <v>2617</v>
      </c>
      <c r="AH48" s="94">
        <f t="shared" si="38"/>
        <v>1.8813803019410495</v>
      </c>
      <c r="AI48" s="95">
        <f t="shared" si="39"/>
        <v>0</v>
      </c>
      <c r="AJ48" s="125">
        <v>2695</v>
      </c>
      <c r="AK48" s="83">
        <f t="shared" si="40"/>
        <v>2.8014553014553014</v>
      </c>
      <c r="AL48" s="96">
        <f t="shared" si="47"/>
        <v>0</v>
      </c>
      <c r="AM48" s="125">
        <v>1931</v>
      </c>
      <c r="AN48" s="83">
        <f t="shared" si="41"/>
        <v>37.134615384615387</v>
      </c>
      <c r="AO48" s="97">
        <f t="shared" si="42"/>
        <v>1</v>
      </c>
      <c r="AP48" s="98">
        <f t="shared" si="43"/>
        <v>1</v>
      </c>
      <c r="AQ48" s="87">
        <v>1</v>
      </c>
      <c r="AR48" s="87">
        <v>0</v>
      </c>
      <c r="AS48" s="83">
        <v>1</v>
      </c>
      <c r="AT48" s="98">
        <f t="shared" si="44"/>
        <v>2</v>
      </c>
      <c r="AU48" s="99">
        <f t="shared" si="45"/>
        <v>18</v>
      </c>
      <c r="AV48" s="100">
        <f t="shared" si="46"/>
        <v>0.8571428571428571</v>
      </c>
      <c r="AW48" s="119" t="s">
        <v>92</v>
      </c>
      <c r="AX48" s="117" t="s">
        <v>205</v>
      </c>
    </row>
    <row r="49" spans="1:50" s="17" customFormat="1" x14ac:dyDescent="0.2">
      <c r="A49" s="35">
        <f t="shared" si="49"/>
        <v>42</v>
      </c>
      <c r="B49" s="76" t="s">
        <v>23</v>
      </c>
      <c r="C49" s="129">
        <v>57</v>
      </c>
      <c r="D49" s="125">
        <v>60</v>
      </c>
      <c r="E49" s="84">
        <f t="shared" si="26"/>
        <v>1</v>
      </c>
      <c r="F49" s="129">
        <v>1543</v>
      </c>
      <c r="G49" s="125">
        <v>1551</v>
      </c>
      <c r="H49" s="85">
        <f t="shared" si="27"/>
        <v>1</v>
      </c>
      <c r="I49" s="129">
        <v>47</v>
      </c>
      <c r="J49" s="125">
        <v>47</v>
      </c>
      <c r="K49" s="86">
        <f t="shared" si="25"/>
        <v>1</v>
      </c>
      <c r="L49" s="125">
        <v>2211</v>
      </c>
      <c r="M49" s="125">
        <v>100</v>
      </c>
      <c r="N49" s="88">
        <f t="shared" si="28"/>
        <v>2</v>
      </c>
      <c r="O49" s="125">
        <v>195</v>
      </c>
      <c r="P49" s="88">
        <v>1</v>
      </c>
      <c r="Q49" s="128">
        <v>1449</v>
      </c>
      <c r="R49" s="125">
        <v>1783</v>
      </c>
      <c r="S49" s="126">
        <f t="shared" si="29"/>
        <v>123.0503795721187</v>
      </c>
      <c r="T49" s="88">
        <f t="shared" si="30"/>
        <v>2</v>
      </c>
      <c r="U49" s="89">
        <f t="shared" si="31"/>
        <v>8</v>
      </c>
      <c r="V49" s="125">
        <v>99</v>
      </c>
      <c r="W49" s="90">
        <f t="shared" si="32"/>
        <v>2</v>
      </c>
      <c r="X49" s="125">
        <v>93</v>
      </c>
      <c r="Y49" s="91">
        <f t="shared" si="33"/>
        <v>2</v>
      </c>
      <c r="Z49" s="125">
        <v>69055</v>
      </c>
      <c r="AA49" s="90">
        <f t="shared" si="34"/>
        <v>1</v>
      </c>
      <c r="AB49" s="125">
        <v>19718</v>
      </c>
      <c r="AC49" s="92">
        <f t="shared" si="35"/>
        <v>1</v>
      </c>
      <c r="AD49" s="127">
        <v>100</v>
      </c>
      <c r="AE49" s="91">
        <f t="shared" si="36"/>
        <v>1</v>
      </c>
      <c r="AF49" s="93">
        <f t="shared" si="37"/>
        <v>7</v>
      </c>
      <c r="AG49" s="125">
        <v>15966</v>
      </c>
      <c r="AH49" s="94">
        <f t="shared" si="38"/>
        <v>7.2211668928086841</v>
      </c>
      <c r="AI49" s="95">
        <f t="shared" si="39"/>
        <v>0</v>
      </c>
      <c r="AJ49" s="125">
        <v>10757</v>
      </c>
      <c r="AK49" s="83">
        <f t="shared" si="40"/>
        <v>6.9355254674403612</v>
      </c>
      <c r="AL49" s="96">
        <f t="shared" si="47"/>
        <v>0</v>
      </c>
      <c r="AM49" s="125">
        <v>2872</v>
      </c>
      <c r="AN49" s="83">
        <f t="shared" si="41"/>
        <v>47.866666666666667</v>
      </c>
      <c r="AO49" s="97">
        <f t="shared" si="42"/>
        <v>1</v>
      </c>
      <c r="AP49" s="98">
        <f t="shared" si="43"/>
        <v>1</v>
      </c>
      <c r="AQ49" s="87">
        <v>1</v>
      </c>
      <c r="AR49" s="87">
        <v>0</v>
      </c>
      <c r="AS49" s="83">
        <v>1</v>
      </c>
      <c r="AT49" s="98">
        <f t="shared" si="44"/>
        <v>2</v>
      </c>
      <c r="AU49" s="99">
        <f t="shared" si="45"/>
        <v>18</v>
      </c>
      <c r="AV49" s="100">
        <f t="shared" si="46"/>
        <v>0.8571428571428571</v>
      </c>
      <c r="AW49" s="119" t="s">
        <v>23</v>
      </c>
      <c r="AX49" s="117" t="s">
        <v>136</v>
      </c>
    </row>
    <row r="50" spans="1:50" s="17" customFormat="1" x14ac:dyDescent="0.2">
      <c r="A50" s="35">
        <f t="shared" si="49"/>
        <v>43</v>
      </c>
      <c r="B50" s="76" t="s">
        <v>95</v>
      </c>
      <c r="C50" s="129">
        <v>148</v>
      </c>
      <c r="D50" s="125">
        <v>171</v>
      </c>
      <c r="E50" s="84">
        <f t="shared" si="26"/>
        <v>1</v>
      </c>
      <c r="F50" s="129">
        <v>4030</v>
      </c>
      <c r="G50" s="125">
        <v>4069</v>
      </c>
      <c r="H50" s="85">
        <f t="shared" si="27"/>
        <v>1</v>
      </c>
      <c r="I50" s="129">
        <v>115</v>
      </c>
      <c r="J50" s="125">
        <v>115</v>
      </c>
      <c r="K50" s="86">
        <f t="shared" si="25"/>
        <v>1</v>
      </c>
      <c r="L50" s="125">
        <v>5988</v>
      </c>
      <c r="M50" s="125">
        <v>98</v>
      </c>
      <c r="N50" s="88">
        <f t="shared" si="28"/>
        <v>2</v>
      </c>
      <c r="O50" s="125">
        <v>404</v>
      </c>
      <c r="P50" s="88">
        <f t="shared" ref="P50:P67" si="50">IF(O50&gt;=200,1,0)</f>
        <v>1</v>
      </c>
      <c r="Q50" s="128">
        <v>3710</v>
      </c>
      <c r="R50" s="125">
        <v>4273</v>
      </c>
      <c r="S50" s="126">
        <f t="shared" si="29"/>
        <v>115.17520215633424</v>
      </c>
      <c r="T50" s="88">
        <f t="shared" si="30"/>
        <v>2</v>
      </c>
      <c r="U50" s="89">
        <f t="shared" si="31"/>
        <v>8</v>
      </c>
      <c r="V50" s="125">
        <v>96</v>
      </c>
      <c r="W50" s="90">
        <f t="shared" si="32"/>
        <v>2</v>
      </c>
      <c r="X50" s="125">
        <v>89</v>
      </c>
      <c r="Y50" s="91">
        <f t="shared" si="33"/>
        <v>1</v>
      </c>
      <c r="Z50" s="125">
        <v>160278</v>
      </c>
      <c r="AA50" s="90">
        <f t="shared" si="34"/>
        <v>1</v>
      </c>
      <c r="AB50" s="125">
        <v>57633</v>
      </c>
      <c r="AC50" s="92">
        <f t="shared" si="35"/>
        <v>1</v>
      </c>
      <c r="AD50" s="127">
        <v>99</v>
      </c>
      <c r="AE50" s="91">
        <f t="shared" si="36"/>
        <v>1</v>
      </c>
      <c r="AF50" s="93">
        <f t="shared" si="37"/>
        <v>6</v>
      </c>
      <c r="AG50" s="125">
        <v>49022</v>
      </c>
      <c r="AH50" s="94">
        <f t="shared" si="38"/>
        <v>8.186706746826987</v>
      </c>
      <c r="AI50" s="95">
        <f t="shared" si="39"/>
        <v>1</v>
      </c>
      <c r="AJ50" s="125">
        <v>30430</v>
      </c>
      <c r="AK50" s="83">
        <f t="shared" si="40"/>
        <v>7.4784959449496187</v>
      </c>
      <c r="AL50" s="96">
        <f t="shared" si="47"/>
        <v>0</v>
      </c>
      <c r="AM50" s="125">
        <v>6868</v>
      </c>
      <c r="AN50" s="83">
        <f t="shared" si="41"/>
        <v>40.163742690058477</v>
      </c>
      <c r="AO50" s="97">
        <f t="shared" si="42"/>
        <v>1</v>
      </c>
      <c r="AP50" s="98">
        <f t="shared" si="43"/>
        <v>2</v>
      </c>
      <c r="AQ50" s="87">
        <v>0</v>
      </c>
      <c r="AR50" s="87">
        <v>0</v>
      </c>
      <c r="AS50" s="83">
        <v>1</v>
      </c>
      <c r="AT50" s="98">
        <f t="shared" si="44"/>
        <v>1</v>
      </c>
      <c r="AU50" s="99">
        <f t="shared" si="45"/>
        <v>17</v>
      </c>
      <c r="AV50" s="100">
        <f t="shared" si="46"/>
        <v>0.80952380952380953</v>
      </c>
      <c r="AW50" s="119" t="s">
        <v>95</v>
      </c>
      <c r="AX50" s="117" t="s">
        <v>208</v>
      </c>
    </row>
    <row r="51" spans="1:50" s="17" customFormat="1" x14ac:dyDescent="0.2">
      <c r="A51" s="35">
        <f t="shared" si="49"/>
        <v>44</v>
      </c>
      <c r="B51" s="76" t="s">
        <v>100</v>
      </c>
      <c r="C51" s="129">
        <v>77</v>
      </c>
      <c r="D51" s="125">
        <v>83</v>
      </c>
      <c r="E51" s="84">
        <f t="shared" si="26"/>
        <v>1</v>
      </c>
      <c r="F51" s="129">
        <v>2191</v>
      </c>
      <c r="G51" s="125">
        <v>2185</v>
      </c>
      <c r="H51" s="85">
        <f t="shared" si="27"/>
        <v>1</v>
      </c>
      <c r="I51" s="129">
        <v>62</v>
      </c>
      <c r="J51" s="125">
        <v>62</v>
      </c>
      <c r="K51" s="86">
        <f t="shared" si="25"/>
        <v>1</v>
      </c>
      <c r="L51" s="125">
        <v>3253</v>
      </c>
      <c r="M51" s="125">
        <v>98</v>
      </c>
      <c r="N51" s="88">
        <f t="shared" si="28"/>
        <v>2</v>
      </c>
      <c r="O51" s="125">
        <v>276</v>
      </c>
      <c r="P51" s="88">
        <f t="shared" si="50"/>
        <v>1</v>
      </c>
      <c r="Q51" s="128">
        <v>1882</v>
      </c>
      <c r="R51" s="125">
        <v>2217</v>
      </c>
      <c r="S51" s="126">
        <f t="shared" si="29"/>
        <v>117.80021253985122</v>
      </c>
      <c r="T51" s="88">
        <f t="shared" si="30"/>
        <v>2</v>
      </c>
      <c r="U51" s="89">
        <f t="shared" si="31"/>
        <v>8</v>
      </c>
      <c r="V51" s="125">
        <v>96</v>
      </c>
      <c r="W51" s="90">
        <f t="shared" si="32"/>
        <v>2</v>
      </c>
      <c r="X51" s="125">
        <v>90</v>
      </c>
      <c r="Y51" s="91">
        <f t="shared" si="33"/>
        <v>2</v>
      </c>
      <c r="Z51" s="125">
        <v>100660</v>
      </c>
      <c r="AA51" s="90">
        <f t="shared" si="34"/>
        <v>1</v>
      </c>
      <c r="AB51" s="125">
        <v>35069</v>
      </c>
      <c r="AC51" s="92">
        <f t="shared" si="35"/>
        <v>1</v>
      </c>
      <c r="AD51" s="127">
        <v>100</v>
      </c>
      <c r="AE51" s="91">
        <f t="shared" si="36"/>
        <v>1</v>
      </c>
      <c r="AF51" s="93">
        <f t="shared" si="37"/>
        <v>7</v>
      </c>
      <c r="AG51" s="125">
        <v>19232</v>
      </c>
      <c r="AH51" s="94">
        <f t="shared" si="38"/>
        <v>5.912081155856133</v>
      </c>
      <c r="AI51" s="95">
        <f t="shared" si="39"/>
        <v>0</v>
      </c>
      <c r="AJ51" s="125">
        <v>10990</v>
      </c>
      <c r="AK51" s="83">
        <f t="shared" si="40"/>
        <v>5.02974828375286</v>
      </c>
      <c r="AL51" s="96">
        <f t="shared" si="47"/>
        <v>0</v>
      </c>
      <c r="AM51" s="125">
        <v>3953</v>
      </c>
      <c r="AN51" s="83">
        <f t="shared" si="41"/>
        <v>47.626506024096386</v>
      </c>
      <c r="AO51" s="97">
        <f t="shared" si="42"/>
        <v>1</v>
      </c>
      <c r="AP51" s="98">
        <f t="shared" si="43"/>
        <v>1</v>
      </c>
      <c r="AQ51" s="87">
        <v>1</v>
      </c>
      <c r="AR51" s="87">
        <v>0</v>
      </c>
      <c r="AS51" s="83">
        <v>0</v>
      </c>
      <c r="AT51" s="98">
        <f t="shared" si="44"/>
        <v>1</v>
      </c>
      <c r="AU51" s="99">
        <f t="shared" si="45"/>
        <v>17</v>
      </c>
      <c r="AV51" s="100">
        <f t="shared" si="46"/>
        <v>0.80952380952380953</v>
      </c>
      <c r="AW51" s="119" t="s">
        <v>100</v>
      </c>
      <c r="AX51" s="116" t="s">
        <v>213</v>
      </c>
    </row>
    <row r="52" spans="1:50" s="17" customFormat="1" x14ac:dyDescent="0.2">
      <c r="A52" s="35">
        <f t="shared" si="49"/>
        <v>45</v>
      </c>
      <c r="B52" s="76" t="s">
        <v>16</v>
      </c>
      <c r="C52" s="129">
        <v>66</v>
      </c>
      <c r="D52" s="125">
        <v>78</v>
      </c>
      <c r="E52" s="84">
        <f t="shared" si="26"/>
        <v>1</v>
      </c>
      <c r="F52" s="129">
        <v>1341</v>
      </c>
      <c r="G52" s="125">
        <v>1344</v>
      </c>
      <c r="H52" s="85">
        <f t="shared" si="27"/>
        <v>1</v>
      </c>
      <c r="I52" s="129">
        <v>43</v>
      </c>
      <c r="J52" s="125">
        <v>43</v>
      </c>
      <c r="K52" s="86">
        <f t="shared" si="25"/>
        <v>1</v>
      </c>
      <c r="L52" s="125">
        <v>1757</v>
      </c>
      <c r="M52" s="125">
        <v>100</v>
      </c>
      <c r="N52" s="88">
        <f t="shared" si="28"/>
        <v>2</v>
      </c>
      <c r="O52" s="125">
        <v>779</v>
      </c>
      <c r="P52" s="88">
        <f t="shared" si="50"/>
        <v>1</v>
      </c>
      <c r="Q52" s="128">
        <v>1547</v>
      </c>
      <c r="R52" s="125">
        <v>1720</v>
      </c>
      <c r="S52" s="126">
        <f t="shared" si="29"/>
        <v>111.18293471234648</v>
      </c>
      <c r="T52" s="88">
        <f t="shared" si="30"/>
        <v>2</v>
      </c>
      <c r="U52" s="89">
        <f t="shared" si="31"/>
        <v>8</v>
      </c>
      <c r="V52" s="125">
        <v>94</v>
      </c>
      <c r="W52" s="90">
        <f t="shared" si="32"/>
        <v>1</v>
      </c>
      <c r="X52" s="125">
        <v>94</v>
      </c>
      <c r="Y52" s="91">
        <f t="shared" si="33"/>
        <v>2</v>
      </c>
      <c r="Z52" s="125">
        <v>39880</v>
      </c>
      <c r="AA52" s="90">
        <f t="shared" si="34"/>
        <v>1</v>
      </c>
      <c r="AB52" s="125">
        <v>17711</v>
      </c>
      <c r="AC52" s="92">
        <f t="shared" si="35"/>
        <v>1</v>
      </c>
      <c r="AD52" s="127">
        <v>98</v>
      </c>
      <c r="AE52" s="91">
        <f t="shared" si="36"/>
        <v>1</v>
      </c>
      <c r="AF52" s="93">
        <f t="shared" si="37"/>
        <v>6</v>
      </c>
      <c r="AG52" s="125">
        <v>13903</v>
      </c>
      <c r="AH52" s="94">
        <f t="shared" si="38"/>
        <v>7.9129197495731356</v>
      </c>
      <c r="AI52" s="95">
        <f t="shared" si="39"/>
        <v>1</v>
      </c>
      <c r="AJ52" s="125">
        <v>6837</v>
      </c>
      <c r="AK52" s="83">
        <f t="shared" si="40"/>
        <v>5.0870535714285712</v>
      </c>
      <c r="AL52" s="96">
        <f t="shared" si="47"/>
        <v>0</v>
      </c>
      <c r="AM52" s="125">
        <v>2174</v>
      </c>
      <c r="AN52" s="83">
        <f t="shared" si="41"/>
        <v>27.871794871794872</v>
      </c>
      <c r="AO52" s="97">
        <f t="shared" si="42"/>
        <v>0</v>
      </c>
      <c r="AP52" s="98">
        <f t="shared" si="43"/>
        <v>1</v>
      </c>
      <c r="AQ52" s="87">
        <v>1</v>
      </c>
      <c r="AR52" s="87">
        <v>0</v>
      </c>
      <c r="AS52" s="83">
        <v>1</v>
      </c>
      <c r="AT52" s="98">
        <f t="shared" si="44"/>
        <v>2</v>
      </c>
      <c r="AU52" s="99">
        <f t="shared" si="45"/>
        <v>17</v>
      </c>
      <c r="AV52" s="100">
        <f t="shared" si="46"/>
        <v>0.80952380952380953</v>
      </c>
      <c r="AW52" s="119" t="s">
        <v>16</v>
      </c>
      <c r="AX52" s="117" t="s">
        <v>129</v>
      </c>
    </row>
    <row r="53" spans="1:50" s="17" customFormat="1" x14ac:dyDescent="0.2">
      <c r="A53" s="35">
        <f t="shared" si="49"/>
        <v>46</v>
      </c>
      <c r="B53" s="76" t="s">
        <v>24</v>
      </c>
      <c r="C53" s="129">
        <v>70</v>
      </c>
      <c r="D53" s="125">
        <v>84</v>
      </c>
      <c r="E53" s="84">
        <f t="shared" si="26"/>
        <v>1</v>
      </c>
      <c r="F53" s="129">
        <v>1582</v>
      </c>
      <c r="G53" s="125">
        <v>1572</v>
      </c>
      <c r="H53" s="85">
        <f t="shared" si="27"/>
        <v>1</v>
      </c>
      <c r="I53" s="129">
        <v>49</v>
      </c>
      <c r="J53" s="125">
        <v>49</v>
      </c>
      <c r="K53" s="86">
        <f t="shared" si="25"/>
        <v>1</v>
      </c>
      <c r="L53" s="125">
        <v>2564</v>
      </c>
      <c r="M53" s="125">
        <v>100</v>
      </c>
      <c r="N53" s="88">
        <f t="shared" si="28"/>
        <v>2</v>
      </c>
      <c r="O53" s="125">
        <v>718</v>
      </c>
      <c r="P53" s="88">
        <f t="shared" si="50"/>
        <v>1</v>
      </c>
      <c r="Q53" s="128">
        <v>1605</v>
      </c>
      <c r="R53" s="125">
        <v>1899</v>
      </c>
      <c r="S53" s="126">
        <f t="shared" si="29"/>
        <v>118.3177570093458</v>
      </c>
      <c r="T53" s="88">
        <f t="shared" si="30"/>
        <v>2</v>
      </c>
      <c r="U53" s="89">
        <f t="shared" si="31"/>
        <v>8</v>
      </c>
      <c r="V53" s="125">
        <v>95</v>
      </c>
      <c r="W53" s="90">
        <f t="shared" si="32"/>
        <v>2</v>
      </c>
      <c r="X53" s="125">
        <v>89</v>
      </c>
      <c r="Y53" s="91">
        <f t="shared" si="33"/>
        <v>1</v>
      </c>
      <c r="Z53" s="125">
        <v>61897</v>
      </c>
      <c r="AA53" s="90">
        <f t="shared" si="34"/>
        <v>1</v>
      </c>
      <c r="AB53" s="125">
        <v>19538</v>
      </c>
      <c r="AC53" s="92">
        <f t="shared" si="35"/>
        <v>1</v>
      </c>
      <c r="AD53" s="127">
        <v>100</v>
      </c>
      <c r="AE53" s="91">
        <f t="shared" si="36"/>
        <v>1</v>
      </c>
      <c r="AF53" s="93">
        <f t="shared" si="37"/>
        <v>6</v>
      </c>
      <c r="AG53" s="125">
        <v>18074</v>
      </c>
      <c r="AH53" s="94">
        <f t="shared" si="38"/>
        <v>7.0491419656786274</v>
      </c>
      <c r="AI53" s="95">
        <f t="shared" si="39"/>
        <v>0</v>
      </c>
      <c r="AJ53" s="125">
        <v>6143</v>
      </c>
      <c r="AK53" s="83">
        <f t="shared" si="40"/>
        <v>3.9077608142493641</v>
      </c>
      <c r="AL53" s="96">
        <f t="shared" si="47"/>
        <v>0</v>
      </c>
      <c r="AM53" s="125">
        <v>3964</v>
      </c>
      <c r="AN53" s="83">
        <f t="shared" si="41"/>
        <v>47.19047619047619</v>
      </c>
      <c r="AO53" s="97">
        <f t="shared" si="42"/>
        <v>1</v>
      </c>
      <c r="AP53" s="98">
        <f t="shared" si="43"/>
        <v>1</v>
      </c>
      <c r="AQ53" s="87">
        <v>1</v>
      </c>
      <c r="AR53" s="87">
        <v>0</v>
      </c>
      <c r="AS53" s="83">
        <v>1</v>
      </c>
      <c r="AT53" s="98">
        <f t="shared" si="44"/>
        <v>2</v>
      </c>
      <c r="AU53" s="99">
        <f t="shared" si="45"/>
        <v>17</v>
      </c>
      <c r="AV53" s="100">
        <f t="shared" si="46"/>
        <v>0.80952380952380953</v>
      </c>
      <c r="AW53" s="119" t="s">
        <v>24</v>
      </c>
      <c r="AX53" s="117" t="s">
        <v>137</v>
      </c>
    </row>
    <row r="54" spans="1:50" s="16" customFormat="1" x14ac:dyDescent="0.2">
      <c r="A54" s="35">
        <f t="shared" si="49"/>
        <v>47</v>
      </c>
      <c r="B54" s="76" t="s">
        <v>89</v>
      </c>
      <c r="C54" s="129">
        <v>38</v>
      </c>
      <c r="D54" s="125">
        <v>43</v>
      </c>
      <c r="E54" s="84">
        <f t="shared" si="26"/>
        <v>1</v>
      </c>
      <c r="F54" s="129">
        <v>762</v>
      </c>
      <c r="G54" s="125">
        <v>764</v>
      </c>
      <c r="H54" s="85">
        <f t="shared" si="27"/>
        <v>1</v>
      </c>
      <c r="I54" s="129">
        <v>31</v>
      </c>
      <c r="J54" s="125">
        <v>31</v>
      </c>
      <c r="K54" s="86">
        <f t="shared" si="25"/>
        <v>1</v>
      </c>
      <c r="L54" s="125">
        <v>1282</v>
      </c>
      <c r="M54" s="125">
        <v>100</v>
      </c>
      <c r="N54" s="88">
        <f t="shared" si="28"/>
        <v>2</v>
      </c>
      <c r="O54" s="125">
        <v>326</v>
      </c>
      <c r="P54" s="88">
        <f t="shared" si="50"/>
        <v>1</v>
      </c>
      <c r="Q54" s="128">
        <v>933</v>
      </c>
      <c r="R54" s="125">
        <v>1115</v>
      </c>
      <c r="S54" s="126">
        <f t="shared" si="29"/>
        <v>119.50696677384781</v>
      </c>
      <c r="T54" s="88">
        <f t="shared" si="30"/>
        <v>2</v>
      </c>
      <c r="U54" s="89">
        <f t="shared" si="31"/>
        <v>8</v>
      </c>
      <c r="V54" s="125">
        <v>91</v>
      </c>
      <c r="W54" s="90">
        <f t="shared" si="32"/>
        <v>1</v>
      </c>
      <c r="X54" s="125">
        <v>86</v>
      </c>
      <c r="Y54" s="91">
        <f t="shared" si="33"/>
        <v>1</v>
      </c>
      <c r="Z54" s="125">
        <v>36666</v>
      </c>
      <c r="AA54" s="90">
        <f t="shared" si="34"/>
        <v>1</v>
      </c>
      <c r="AB54" s="125">
        <v>9473</v>
      </c>
      <c r="AC54" s="92">
        <f t="shared" si="35"/>
        <v>1</v>
      </c>
      <c r="AD54" s="127">
        <v>98</v>
      </c>
      <c r="AE54" s="91">
        <f t="shared" si="36"/>
        <v>1</v>
      </c>
      <c r="AF54" s="93">
        <f t="shared" si="37"/>
        <v>5</v>
      </c>
      <c r="AG54" s="125">
        <v>2184</v>
      </c>
      <c r="AH54" s="94">
        <f t="shared" si="38"/>
        <v>1.7035881435257409</v>
      </c>
      <c r="AI54" s="95">
        <f t="shared" si="39"/>
        <v>0</v>
      </c>
      <c r="AJ54" s="125">
        <v>1454</v>
      </c>
      <c r="AK54" s="83">
        <f t="shared" si="40"/>
        <v>1.9031413612565444</v>
      </c>
      <c r="AL54" s="96">
        <f t="shared" si="47"/>
        <v>0</v>
      </c>
      <c r="AM54" s="125">
        <v>1333</v>
      </c>
      <c r="AN54" s="83">
        <f t="shared" si="41"/>
        <v>31</v>
      </c>
      <c r="AO54" s="97">
        <f t="shared" si="42"/>
        <v>1</v>
      </c>
      <c r="AP54" s="98">
        <f t="shared" si="43"/>
        <v>1</v>
      </c>
      <c r="AQ54" s="87">
        <v>1</v>
      </c>
      <c r="AR54" s="87">
        <v>1</v>
      </c>
      <c r="AS54" s="83">
        <v>1</v>
      </c>
      <c r="AT54" s="98">
        <f t="shared" si="44"/>
        <v>3</v>
      </c>
      <c r="AU54" s="99">
        <f t="shared" si="45"/>
        <v>17</v>
      </c>
      <c r="AV54" s="100">
        <f t="shared" si="46"/>
        <v>0.80952380952380953</v>
      </c>
      <c r="AW54" s="119" t="s">
        <v>89</v>
      </c>
      <c r="AX54" s="116" t="s">
        <v>202</v>
      </c>
    </row>
    <row r="55" spans="1:50" s="16" customFormat="1" x14ac:dyDescent="0.2">
      <c r="A55" s="35">
        <f t="shared" si="49"/>
        <v>48</v>
      </c>
      <c r="B55" s="76" t="s">
        <v>39</v>
      </c>
      <c r="C55" s="129">
        <v>69</v>
      </c>
      <c r="D55" s="125">
        <v>77</v>
      </c>
      <c r="E55" s="84">
        <f t="shared" si="26"/>
        <v>1</v>
      </c>
      <c r="F55" s="129">
        <v>1670</v>
      </c>
      <c r="G55" s="125">
        <v>1657</v>
      </c>
      <c r="H55" s="85">
        <f t="shared" si="27"/>
        <v>1</v>
      </c>
      <c r="I55" s="129">
        <v>50</v>
      </c>
      <c r="J55" s="125">
        <v>50</v>
      </c>
      <c r="K55" s="86">
        <f t="shared" si="25"/>
        <v>1</v>
      </c>
      <c r="L55" s="125">
        <v>1955</v>
      </c>
      <c r="M55" s="125">
        <v>99</v>
      </c>
      <c r="N55" s="88">
        <f t="shared" si="28"/>
        <v>2</v>
      </c>
      <c r="O55" s="125">
        <v>868</v>
      </c>
      <c r="P55" s="88">
        <f t="shared" si="50"/>
        <v>1</v>
      </c>
      <c r="Q55" s="128">
        <v>1610.46</v>
      </c>
      <c r="R55" s="125">
        <v>1968</v>
      </c>
      <c r="S55" s="126">
        <f t="shared" si="29"/>
        <v>122.20111024179427</v>
      </c>
      <c r="T55" s="88">
        <f t="shared" si="30"/>
        <v>2</v>
      </c>
      <c r="U55" s="89">
        <f t="shared" si="31"/>
        <v>8</v>
      </c>
      <c r="V55" s="125">
        <v>94</v>
      </c>
      <c r="W55" s="90">
        <f t="shared" si="32"/>
        <v>1</v>
      </c>
      <c r="X55" s="125">
        <v>89</v>
      </c>
      <c r="Y55" s="91">
        <f t="shared" si="33"/>
        <v>1</v>
      </c>
      <c r="Z55" s="125">
        <v>74527</v>
      </c>
      <c r="AA55" s="90">
        <f t="shared" si="34"/>
        <v>1</v>
      </c>
      <c r="AB55" s="125">
        <v>26563</v>
      </c>
      <c r="AC55" s="92">
        <f t="shared" si="35"/>
        <v>1</v>
      </c>
      <c r="AD55" s="127">
        <v>98</v>
      </c>
      <c r="AE55" s="91">
        <f t="shared" si="36"/>
        <v>1</v>
      </c>
      <c r="AF55" s="93">
        <f t="shared" si="37"/>
        <v>5</v>
      </c>
      <c r="AG55" s="125">
        <v>11578</v>
      </c>
      <c r="AH55" s="94">
        <f t="shared" si="38"/>
        <v>5.9222506393861893</v>
      </c>
      <c r="AI55" s="95">
        <f t="shared" si="39"/>
        <v>0</v>
      </c>
      <c r="AJ55" s="125">
        <v>12888</v>
      </c>
      <c r="AK55" s="83">
        <f t="shared" si="40"/>
        <v>7.7779118889559449</v>
      </c>
      <c r="AL55" s="96">
        <f t="shared" si="47"/>
        <v>1</v>
      </c>
      <c r="AM55" s="125">
        <v>3827</v>
      </c>
      <c r="AN55" s="83">
        <f t="shared" si="41"/>
        <v>49.701298701298704</v>
      </c>
      <c r="AO55" s="97">
        <f t="shared" si="42"/>
        <v>1</v>
      </c>
      <c r="AP55" s="98">
        <f t="shared" si="43"/>
        <v>2</v>
      </c>
      <c r="AQ55" s="87">
        <v>1</v>
      </c>
      <c r="AR55" s="87">
        <v>0</v>
      </c>
      <c r="AS55" s="83">
        <v>1</v>
      </c>
      <c r="AT55" s="98">
        <f t="shared" si="44"/>
        <v>2</v>
      </c>
      <c r="AU55" s="99">
        <f t="shared" si="45"/>
        <v>17</v>
      </c>
      <c r="AV55" s="100">
        <f t="shared" si="46"/>
        <v>0.80952380952380953</v>
      </c>
      <c r="AW55" s="119" t="s">
        <v>39</v>
      </c>
      <c r="AX55" s="117" t="s">
        <v>152</v>
      </c>
    </row>
    <row r="56" spans="1:50" s="19" customFormat="1" x14ac:dyDescent="0.2">
      <c r="A56" s="35">
        <f t="shared" si="49"/>
        <v>49</v>
      </c>
      <c r="B56" s="76" t="s">
        <v>49</v>
      </c>
      <c r="C56" s="129">
        <v>39</v>
      </c>
      <c r="D56" s="125">
        <v>46</v>
      </c>
      <c r="E56" s="84">
        <f t="shared" si="26"/>
        <v>1</v>
      </c>
      <c r="F56" s="129">
        <v>909</v>
      </c>
      <c r="G56" s="125">
        <v>907</v>
      </c>
      <c r="H56" s="85">
        <f t="shared" si="27"/>
        <v>1</v>
      </c>
      <c r="I56" s="129">
        <v>34</v>
      </c>
      <c r="J56" s="125">
        <v>35</v>
      </c>
      <c r="K56" s="86">
        <v>1</v>
      </c>
      <c r="L56" s="125">
        <v>1455</v>
      </c>
      <c r="M56" s="125">
        <v>98</v>
      </c>
      <c r="N56" s="88">
        <f t="shared" si="28"/>
        <v>2</v>
      </c>
      <c r="O56" s="125">
        <v>605</v>
      </c>
      <c r="P56" s="88">
        <f t="shared" si="50"/>
        <v>1</v>
      </c>
      <c r="Q56" s="128">
        <v>1100</v>
      </c>
      <c r="R56" s="125">
        <v>1285</v>
      </c>
      <c r="S56" s="126">
        <f t="shared" si="29"/>
        <v>116.81818181818181</v>
      </c>
      <c r="T56" s="88">
        <f t="shared" si="30"/>
        <v>2</v>
      </c>
      <c r="U56" s="89">
        <f t="shared" si="31"/>
        <v>8</v>
      </c>
      <c r="V56" s="125">
        <v>92</v>
      </c>
      <c r="W56" s="90">
        <f t="shared" si="32"/>
        <v>1</v>
      </c>
      <c r="X56" s="125">
        <v>87</v>
      </c>
      <c r="Y56" s="91">
        <f t="shared" si="33"/>
        <v>1</v>
      </c>
      <c r="Z56" s="125">
        <v>35306</v>
      </c>
      <c r="AA56" s="90">
        <f t="shared" si="34"/>
        <v>1</v>
      </c>
      <c r="AB56" s="125">
        <v>14861</v>
      </c>
      <c r="AC56" s="92">
        <f t="shared" si="35"/>
        <v>1</v>
      </c>
      <c r="AD56" s="127">
        <v>99</v>
      </c>
      <c r="AE56" s="91">
        <f t="shared" si="36"/>
        <v>1</v>
      </c>
      <c r="AF56" s="93">
        <f t="shared" si="37"/>
        <v>5</v>
      </c>
      <c r="AG56" s="125">
        <v>2841</v>
      </c>
      <c r="AH56" s="94">
        <f t="shared" si="38"/>
        <v>1.9525773195876288</v>
      </c>
      <c r="AI56" s="95">
        <f t="shared" si="39"/>
        <v>0</v>
      </c>
      <c r="AJ56" s="125">
        <v>9149</v>
      </c>
      <c r="AK56" s="83">
        <f t="shared" si="40"/>
        <v>10.08710033076075</v>
      </c>
      <c r="AL56" s="96">
        <f t="shared" si="47"/>
        <v>1</v>
      </c>
      <c r="AM56" s="125">
        <v>1445</v>
      </c>
      <c r="AN56" s="83">
        <f t="shared" si="41"/>
        <v>31.413043478260871</v>
      </c>
      <c r="AO56" s="97">
        <f t="shared" si="42"/>
        <v>1</v>
      </c>
      <c r="AP56" s="98">
        <f t="shared" si="43"/>
        <v>2</v>
      </c>
      <c r="AQ56" s="87">
        <v>1</v>
      </c>
      <c r="AR56" s="87">
        <v>0</v>
      </c>
      <c r="AS56" s="83">
        <v>1</v>
      </c>
      <c r="AT56" s="98">
        <f t="shared" si="44"/>
        <v>2</v>
      </c>
      <c r="AU56" s="99">
        <f t="shared" si="45"/>
        <v>17</v>
      </c>
      <c r="AV56" s="100">
        <f t="shared" si="46"/>
        <v>0.80952380952380953</v>
      </c>
      <c r="AW56" s="119" t="s">
        <v>49</v>
      </c>
      <c r="AX56" s="117" t="s">
        <v>162</v>
      </c>
    </row>
    <row r="57" spans="1:50" s="16" customFormat="1" x14ac:dyDescent="0.2">
      <c r="A57" s="35">
        <f t="shared" si="49"/>
        <v>50</v>
      </c>
      <c r="B57" s="76" t="s">
        <v>50</v>
      </c>
      <c r="C57" s="129">
        <v>54</v>
      </c>
      <c r="D57" s="125">
        <v>66</v>
      </c>
      <c r="E57" s="84">
        <f t="shared" si="26"/>
        <v>1</v>
      </c>
      <c r="F57" s="129">
        <v>1339</v>
      </c>
      <c r="G57" s="125">
        <v>1344</v>
      </c>
      <c r="H57" s="85">
        <f t="shared" si="27"/>
        <v>1</v>
      </c>
      <c r="I57" s="129">
        <v>43</v>
      </c>
      <c r="J57" s="125">
        <v>43</v>
      </c>
      <c r="K57" s="86">
        <f t="shared" ref="K57:K96" si="51">IF(I57=J57,1,0)</f>
        <v>1</v>
      </c>
      <c r="L57" s="125">
        <v>1930</v>
      </c>
      <c r="M57" s="125">
        <v>98</v>
      </c>
      <c r="N57" s="88">
        <f t="shared" si="28"/>
        <v>2</v>
      </c>
      <c r="O57" s="125">
        <v>327</v>
      </c>
      <c r="P57" s="88">
        <f t="shared" si="50"/>
        <v>1</v>
      </c>
      <c r="Q57" s="128">
        <v>1459.5</v>
      </c>
      <c r="R57" s="125">
        <v>1665</v>
      </c>
      <c r="S57" s="126">
        <f t="shared" si="29"/>
        <v>114.08016443987667</v>
      </c>
      <c r="T57" s="88">
        <f t="shared" si="30"/>
        <v>2</v>
      </c>
      <c r="U57" s="89">
        <f t="shared" si="31"/>
        <v>8</v>
      </c>
      <c r="V57" s="125">
        <v>100</v>
      </c>
      <c r="W57" s="90">
        <f t="shared" si="32"/>
        <v>2</v>
      </c>
      <c r="X57" s="125">
        <v>96</v>
      </c>
      <c r="Y57" s="91">
        <f t="shared" si="33"/>
        <v>2</v>
      </c>
      <c r="Z57" s="125">
        <v>43023</v>
      </c>
      <c r="AA57" s="90">
        <f t="shared" si="34"/>
        <v>1</v>
      </c>
      <c r="AB57" s="125">
        <v>19959</v>
      </c>
      <c r="AC57" s="92">
        <f t="shared" si="35"/>
        <v>1</v>
      </c>
      <c r="AD57" s="127">
        <v>99</v>
      </c>
      <c r="AE57" s="91">
        <f t="shared" si="36"/>
        <v>1</v>
      </c>
      <c r="AF57" s="93">
        <f t="shared" si="37"/>
        <v>7</v>
      </c>
      <c r="AG57" s="125">
        <v>15204</v>
      </c>
      <c r="AH57" s="94">
        <f t="shared" si="38"/>
        <v>7.8777202072538861</v>
      </c>
      <c r="AI57" s="95">
        <f t="shared" si="39"/>
        <v>1</v>
      </c>
      <c r="AJ57" s="125">
        <v>9189</v>
      </c>
      <c r="AK57" s="83">
        <f t="shared" si="40"/>
        <v>6.8370535714285712</v>
      </c>
      <c r="AL57" s="96">
        <f t="shared" si="47"/>
        <v>0</v>
      </c>
      <c r="AM57" s="125">
        <v>2638</v>
      </c>
      <c r="AN57" s="83">
        <f t="shared" si="41"/>
        <v>39.969696969696969</v>
      </c>
      <c r="AO57" s="97">
        <f t="shared" si="42"/>
        <v>1</v>
      </c>
      <c r="AP57" s="98">
        <f t="shared" si="43"/>
        <v>2</v>
      </c>
      <c r="AQ57" s="87">
        <v>0</v>
      </c>
      <c r="AR57" s="87">
        <v>0</v>
      </c>
      <c r="AS57" s="83">
        <v>0</v>
      </c>
      <c r="AT57" s="98">
        <f t="shared" si="44"/>
        <v>0</v>
      </c>
      <c r="AU57" s="99">
        <f t="shared" si="45"/>
        <v>17</v>
      </c>
      <c r="AV57" s="100">
        <f t="shared" si="46"/>
        <v>0.80952380952380953</v>
      </c>
      <c r="AW57" s="119" t="s">
        <v>50</v>
      </c>
      <c r="AX57" s="117" t="s">
        <v>163</v>
      </c>
    </row>
    <row r="58" spans="1:50" s="16" customFormat="1" x14ac:dyDescent="0.2">
      <c r="A58" s="35">
        <f t="shared" si="49"/>
        <v>51</v>
      </c>
      <c r="B58" s="76" t="s">
        <v>60</v>
      </c>
      <c r="C58" s="129">
        <v>34</v>
      </c>
      <c r="D58" s="125">
        <v>40</v>
      </c>
      <c r="E58" s="84">
        <f t="shared" si="26"/>
        <v>1</v>
      </c>
      <c r="F58" s="129">
        <v>843</v>
      </c>
      <c r="G58" s="125">
        <v>854</v>
      </c>
      <c r="H58" s="85">
        <f t="shared" si="27"/>
        <v>1</v>
      </c>
      <c r="I58" s="129">
        <v>32</v>
      </c>
      <c r="J58" s="125">
        <v>32</v>
      </c>
      <c r="K58" s="86">
        <f t="shared" si="51"/>
        <v>1</v>
      </c>
      <c r="L58" s="125">
        <v>1008</v>
      </c>
      <c r="M58" s="125">
        <v>93</v>
      </c>
      <c r="N58" s="88">
        <f t="shared" si="28"/>
        <v>1</v>
      </c>
      <c r="O58" s="125">
        <v>383</v>
      </c>
      <c r="P58" s="88">
        <f t="shared" si="50"/>
        <v>1</v>
      </c>
      <c r="Q58" s="128">
        <v>1024</v>
      </c>
      <c r="R58" s="125">
        <v>1218</v>
      </c>
      <c r="S58" s="126">
        <f t="shared" si="29"/>
        <v>118.9453125</v>
      </c>
      <c r="T58" s="88">
        <f t="shared" si="30"/>
        <v>2</v>
      </c>
      <c r="U58" s="89">
        <f t="shared" si="31"/>
        <v>7</v>
      </c>
      <c r="V58" s="125">
        <v>93</v>
      </c>
      <c r="W58" s="90">
        <f t="shared" si="32"/>
        <v>1</v>
      </c>
      <c r="X58" s="125">
        <v>94</v>
      </c>
      <c r="Y58" s="91">
        <f t="shared" si="33"/>
        <v>2</v>
      </c>
      <c r="Z58" s="125">
        <v>32382</v>
      </c>
      <c r="AA58" s="90">
        <f t="shared" si="34"/>
        <v>1</v>
      </c>
      <c r="AB58" s="125">
        <v>17662</v>
      </c>
      <c r="AC58" s="92">
        <f t="shared" si="35"/>
        <v>1</v>
      </c>
      <c r="AD58" s="127">
        <v>95</v>
      </c>
      <c r="AE58" s="91">
        <f t="shared" si="36"/>
        <v>1</v>
      </c>
      <c r="AF58" s="93">
        <f t="shared" si="37"/>
        <v>6</v>
      </c>
      <c r="AG58" s="125">
        <v>3347</v>
      </c>
      <c r="AH58" s="94">
        <f t="shared" si="38"/>
        <v>3.3204365079365079</v>
      </c>
      <c r="AI58" s="95">
        <f t="shared" si="39"/>
        <v>0</v>
      </c>
      <c r="AJ58" s="125">
        <v>7091</v>
      </c>
      <c r="AK58" s="83">
        <f t="shared" si="40"/>
        <v>8.3032786885245908</v>
      </c>
      <c r="AL58" s="96">
        <f t="shared" si="47"/>
        <v>1</v>
      </c>
      <c r="AM58" s="125">
        <v>1845</v>
      </c>
      <c r="AN58" s="83">
        <f t="shared" si="41"/>
        <v>46.125</v>
      </c>
      <c r="AO58" s="97">
        <f t="shared" si="42"/>
        <v>1</v>
      </c>
      <c r="AP58" s="98">
        <f t="shared" si="43"/>
        <v>2</v>
      </c>
      <c r="AQ58" s="87">
        <v>1</v>
      </c>
      <c r="AR58" s="87">
        <v>0</v>
      </c>
      <c r="AS58" s="83">
        <v>1</v>
      </c>
      <c r="AT58" s="98">
        <f t="shared" si="44"/>
        <v>2</v>
      </c>
      <c r="AU58" s="99">
        <f t="shared" si="45"/>
        <v>17</v>
      </c>
      <c r="AV58" s="100">
        <f t="shared" si="46"/>
        <v>0.80952380952380953</v>
      </c>
      <c r="AW58" s="119" t="s">
        <v>60</v>
      </c>
      <c r="AX58" s="117" t="s">
        <v>173</v>
      </c>
    </row>
    <row r="59" spans="1:50" s="16" customFormat="1" x14ac:dyDescent="0.2">
      <c r="A59" s="35">
        <f t="shared" si="49"/>
        <v>52</v>
      </c>
      <c r="B59" s="76" t="s">
        <v>66</v>
      </c>
      <c r="C59" s="129">
        <v>85</v>
      </c>
      <c r="D59" s="125">
        <v>91</v>
      </c>
      <c r="E59" s="84">
        <f t="shared" si="26"/>
        <v>1</v>
      </c>
      <c r="F59" s="129">
        <v>2391</v>
      </c>
      <c r="G59" s="125">
        <v>2408</v>
      </c>
      <c r="H59" s="85">
        <f t="shared" si="27"/>
        <v>1</v>
      </c>
      <c r="I59" s="129">
        <v>73</v>
      </c>
      <c r="J59" s="125">
        <v>73</v>
      </c>
      <c r="K59" s="86">
        <f t="shared" si="51"/>
        <v>1</v>
      </c>
      <c r="L59" s="125">
        <v>4125</v>
      </c>
      <c r="M59" s="125">
        <v>100</v>
      </c>
      <c r="N59" s="88">
        <f t="shared" si="28"/>
        <v>2</v>
      </c>
      <c r="O59" s="125">
        <v>1379</v>
      </c>
      <c r="P59" s="88">
        <f t="shared" si="50"/>
        <v>1</v>
      </c>
      <c r="Q59" s="128">
        <v>2356</v>
      </c>
      <c r="R59" s="125">
        <v>2660</v>
      </c>
      <c r="S59" s="126">
        <f t="shared" si="29"/>
        <v>112.90322580645162</v>
      </c>
      <c r="T59" s="88">
        <f t="shared" si="30"/>
        <v>2</v>
      </c>
      <c r="U59" s="89">
        <f t="shared" si="31"/>
        <v>8</v>
      </c>
      <c r="V59" s="125">
        <v>98</v>
      </c>
      <c r="W59" s="90">
        <f t="shared" si="32"/>
        <v>2</v>
      </c>
      <c r="X59" s="125">
        <v>94</v>
      </c>
      <c r="Y59" s="91">
        <f t="shared" si="33"/>
        <v>2</v>
      </c>
      <c r="Z59" s="125">
        <v>105934</v>
      </c>
      <c r="AA59" s="90">
        <f t="shared" si="34"/>
        <v>1</v>
      </c>
      <c r="AB59" s="125">
        <v>26876</v>
      </c>
      <c r="AC59" s="92">
        <f t="shared" si="35"/>
        <v>1</v>
      </c>
      <c r="AD59" s="127">
        <v>99</v>
      </c>
      <c r="AE59" s="91">
        <f t="shared" si="36"/>
        <v>1</v>
      </c>
      <c r="AF59" s="93">
        <f t="shared" si="37"/>
        <v>7</v>
      </c>
      <c r="AG59" s="125">
        <v>27062</v>
      </c>
      <c r="AH59" s="94">
        <f t="shared" si="38"/>
        <v>6.5604848484848484</v>
      </c>
      <c r="AI59" s="95">
        <f t="shared" si="39"/>
        <v>0</v>
      </c>
      <c r="AJ59" s="125">
        <v>11294</v>
      </c>
      <c r="AK59" s="83">
        <f t="shared" si="40"/>
        <v>4.690199335548173</v>
      </c>
      <c r="AL59" s="96">
        <f t="shared" si="47"/>
        <v>0</v>
      </c>
      <c r="AM59" s="125">
        <v>6968</v>
      </c>
      <c r="AN59" s="83">
        <f t="shared" si="41"/>
        <v>76.571428571428569</v>
      </c>
      <c r="AO59" s="97">
        <f t="shared" si="42"/>
        <v>1</v>
      </c>
      <c r="AP59" s="98">
        <f t="shared" si="43"/>
        <v>1</v>
      </c>
      <c r="AQ59" s="87">
        <v>0</v>
      </c>
      <c r="AR59" s="87">
        <v>0</v>
      </c>
      <c r="AS59" s="83">
        <v>1</v>
      </c>
      <c r="AT59" s="98">
        <f t="shared" si="44"/>
        <v>1</v>
      </c>
      <c r="AU59" s="99">
        <f t="shared" si="45"/>
        <v>17</v>
      </c>
      <c r="AV59" s="100">
        <f t="shared" si="46"/>
        <v>0.80952380952380953</v>
      </c>
      <c r="AW59" s="119" t="s">
        <v>66</v>
      </c>
      <c r="AX59" s="116" t="s">
        <v>179</v>
      </c>
    </row>
    <row r="60" spans="1:50" s="16" customFormat="1" x14ac:dyDescent="0.2">
      <c r="A60" s="35">
        <f t="shared" si="49"/>
        <v>53</v>
      </c>
      <c r="B60" s="76" t="s">
        <v>72</v>
      </c>
      <c r="C60" s="129">
        <v>75</v>
      </c>
      <c r="D60" s="125">
        <v>85</v>
      </c>
      <c r="E60" s="84">
        <f t="shared" si="26"/>
        <v>1</v>
      </c>
      <c r="F60" s="129">
        <v>1833</v>
      </c>
      <c r="G60" s="125">
        <v>1857</v>
      </c>
      <c r="H60" s="85">
        <f t="shared" si="27"/>
        <v>1</v>
      </c>
      <c r="I60" s="129">
        <v>60</v>
      </c>
      <c r="J60" s="125">
        <v>60</v>
      </c>
      <c r="K60" s="86">
        <f t="shared" si="51"/>
        <v>1</v>
      </c>
      <c r="L60" s="125">
        <v>2790</v>
      </c>
      <c r="M60" s="125">
        <v>99</v>
      </c>
      <c r="N60" s="88">
        <f t="shared" si="28"/>
        <v>2</v>
      </c>
      <c r="O60" s="125">
        <v>1106</v>
      </c>
      <c r="P60" s="88">
        <f t="shared" si="50"/>
        <v>1</v>
      </c>
      <c r="Q60" s="128">
        <v>1921</v>
      </c>
      <c r="R60" s="125">
        <v>2337</v>
      </c>
      <c r="S60" s="126">
        <f t="shared" si="29"/>
        <v>121.65538781884435</v>
      </c>
      <c r="T60" s="88">
        <f t="shared" si="30"/>
        <v>2</v>
      </c>
      <c r="U60" s="89">
        <f t="shared" si="31"/>
        <v>8</v>
      </c>
      <c r="V60" s="125">
        <v>94</v>
      </c>
      <c r="W60" s="90">
        <f t="shared" si="32"/>
        <v>1</v>
      </c>
      <c r="X60" s="125">
        <v>92</v>
      </c>
      <c r="Y60" s="91">
        <f t="shared" si="33"/>
        <v>2</v>
      </c>
      <c r="Z60" s="125">
        <v>83891</v>
      </c>
      <c r="AA60" s="90">
        <f t="shared" si="34"/>
        <v>1</v>
      </c>
      <c r="AB60" s="125">
        <v>32703</v>
      </c>
      <c r="AC60" s="92">
        <f t="shared" si="35"/>
        <v>1</v>
      </c>
      <c r="AD60" s="127">
        <v>99</v>
      </c>
      <c r="AE60" s="91">
        <f t="shared" si="36"/>
        <v>1</v>
      </c>
      <c r="AF60" s="93">
        <f t="shared" si="37"/>
        <v>6</v>
      </c>
      <c r="AG60" s="125">
        <v>10842</v>
      </c>
      <c r="AH60" s="94">
        <f t="shared" si="38"/>
        <v>3.8860215053763443</v>
      </c>
      <c r="AI60" s="95">
        <f t="shared" si="39"/>
        <v>0</v>
      </c>
      <c r="AJ60" s="125">
        <v>7124</v>
      </c>
      <c r="AK60" s="83">
        <f t="shared" si="40"/>
        <v>3.8362950996230478</v>
      </c>
      <c r="AL60" s="96">
        <f t="shared" si="47"/>
        <v>0</v>
      </c>
      <c r="AM60" s="125">
        <v>3181</v>
      </c>
      <c r="AN60" s="83">
        <f t="shared" si="41"/>
        <v>37.423529411764704</v>
      </c>
      <c r="AO60" s="97">
        <f t="shared" si="42"/>
        <v>1</v>
      </c>
      <c r="AP60" s="98">
        <f t="shared" si="43"/>
        <v>1</v>
      </c>
      <c r="AQ60" s="87">
        <v>1</v>
      </c>
      <c r="AR60" s="87">
        <v>0</v>
      </c>
      <c r="AS60" s="83">
        <v>1</v>
      </c>
      <c r="AT60" s="98">
        <f t="shared" si="44"/>
        <v>2</v>
      </c>
      <c r="AU60" s="99">
        <f t="shared" si="45"/>
        <v>17</v>
      </c>
      <c r="AV60" s="100">
        <f t="shared" si="46"/>
        <v>0.80952380952380953</v>
      </c>
      <c r="AW60" s="119" t="s">
        <v>72</v>
      </c>
      <c r="AX60" s="117" t="s">
        <v>185</v>
      </c>
    </row>
    <row r="61" spans="1:50" s="16" customFormat="1" x14ac:dyDescent="0.2">
      <c r="A61" s="35">
        <f t="shared" si="49"/>
        <v>54</v>
      </c>
      <c r="B61" s="76" t="s">
        <v>74</v>
      </c>
      <c r="C61" s="129">
        <v>53</v>
      </c>
      <c r="D61" s="125">
        <v>60</v>
      </c>
      <c r="E61" s="84">
        <f t="shared" si="26"/>
        <v>1</v>
      </c>
      <c r="F61" s="129">
        <v>1251</v>
      </c>
      <c r="G61" s="125">
        <v>1248</v>
      </c>
      <c r="H61" s="85">
        <f t="shared" si="27"/>
        <v>1</v>
      </c>
      <c r="I61" s="129">
        <v>43</v>
      </c>
      <c r="J61" s="125">
        <v>43</v>
      </c>
      <c r="K61" s="86">
        <f t="shared" si="51"/>
        <v>1</v>
      </c>
      <c r="L61" s="125">
        <v>1451</v>
      </c>
      <c r="M61" s="125">
        <v>100</v>
      </c>
      <c r="N61" s="88">
        <f t="shared" si="28"/>
        <v>2</v>
      </c>
      <c r="O61" s="125">
        <v>302</v>
      </c>
      <c r="P61" s="88">
        <f t="shared" si="50"/>
        <v>1</v>
      </c>
      <c r="Q61" s="128">
        <v>1353</v>
      </c>
      <c r="R61" s="125">
        <v>1634</v>
      </c>
      <c r="S61" s="126">
        <f t="shared" si="29"/>
        <v>120.76866223207686</v>
      </c>
      <c r="T61" s="88">
        <f t="shared" si="30"/>
        <v>2</v>
      </c>
      <c r="U61" s="89">
        <f t="shared" si="31"/>
        <v>8</v>
      </c>
      <c r="V61" s="125">
        <v>98</v>
      </c>
      <c r="W61" s="90">
        <f t="shared" si="32"/>
        <v>2</v>
      </c>
      <c r="X61" s="125">
        <v>95</v>
      </c>
      <c r="Y61" s="91">
        <f t="shared" si="33"/>
        <v>2</v>
      </c>
      <c r="Z61" s="125">
        <v>57042</v>
      </c>
      <c r="AA61" s="90">
        <f t="shared" si="34"/>
        <v>1</v>
      </c>
      <c r="AB61" s="125">
        <v>17850</v>
      </c>
      <c r="AC61" s="92">
        <f t="shared" si="35"/>
        <v>1</v>
      </c>
      <c r="AD61" s="127">
        <v>100</v>
      </c>
      <c r="AE61" s="91">
        <f t="shared" si="36"/>
        <v>1</v>
      </c>
      <c r="AF61" s="93">
        <f t="shared" si="37"/>
        <v>7</v>
      </c>
      <c r="AG61" s="125">
        <v>9717</v>
      </c>
      <c r="AH61" s="94">
        <f t="shared" si="38"/>
        <v>6.6967608545830464</v>
      </c>
      <c r="AI61" s="95">
        <f t="shared" si="39"/>
        <v>0</v>
      </c>
      <c r="AJ61" s="125">
        <v>1789</v>
      </c>
      <c r="AK61" s="83">
        <f t="shared" si="40"/>
        <v>1.4334935897435896</v>
      </c>
      <c r="AL61" s="96">
        <f t="shared" si="47"/>
        <v>0</v>
      </c>
      <c r="AM61" s="125">
        <v>2423</v>
      </c>
      <c r="AN61" s="83">
        <f t="shared" si="41"/>
        <v>40.383333333333333</v>
      </c>
      <c r="AO61" s="97">
        <f t="shared" si="42"/>
        <v>1</v>
      </c>
      <c r="AP61" s="98">
        <f t="shared" si="43"/>
        <v>1</v>
      </c>
      <c r="AQ61" s="87">
        <v>0</v>
      </c>
      <c r="AR61" s="87">
        <v>0</v>
      </c>
      <c r="AS61" s="83">
        <v>1</v>
      </c>
      <c r="AT61" s="98">
        <f t="shared" si="44"/>
        <v>1</v>
      </c>
      <c r="AU61" s="99">
        <f t="shared" si="45"/>
        <v>17</v>
      </c>
      <c r="AV61" s="100">
        <f t="shared" si="46"/>
        <v>0.80952380952380953</v>
      </c>
      <c r="AW61" s="119" t="s">
        <v>74</v>
      </c>
      <c r="AX61" s="117" t="s">
        <v>187</v>
      </c>
    </row>
    <row r="62" spans="1:50" s="16" customFormat="1" x14ac:dyDescent="0.2">
      <c r="A62" s="35">
        <f t="shared" si="49"/>
        <v>55</v>
      </c>
      <c r="B62" s="76" t="s">
        <v>82</v>
      </c>
      <c r="C62" s="129">
        <v>60</v>
      </c>
      <c r="D62" s="125">
        <v>68</v>
      </c>
      <c r="E62" s="84">
        <f t="shared" si="26"/>
        <v>1</v>
      </c>
      <c r="F62" s="129">
        <v>1528</v>
      </c>
      <c r="G62" s="125">
        <v>1550</v>
      </c>
      <c r="H62" s="85">
        <f t="shared" si="27"/>
        <v>1</v>
      </c>
      <c r="I62" s="129">
        <v>50</v>
      </c>
      <c r="J62" s="125">
        <v>50</v>
      </c>
      <c r="K62" s="86">
        <f t="shared" si="51"/>
        <v>1</v>
      </c>
      <c r="L62" s="125">
        <v>2004</v>
      </c>
      <c r="M62" s="125">
        <v>95</v>
      </c>
      <c r="N62" s="88">
        <f t="shared" si="28"/>
        <v>2</v>
      </c>
      <c r="O62" s="125">
        <v>577</v>
      </c>
      <c r="P62" s="88">
        <f t="shared" si="50"/>
        <v>1</v>
      </c>
      <c r="Q62" s="128">
        <v>1658</v>
      </c>
      <c r="R62" s="125">
        <v>1844</v>
      </c>
      <c r="S62" s="126">
        <f t="shared" si="29"/>
        <v>111.2183353437877</v>
      </c>
      <c r="T62" s="88">
        <f t="shared" si="30"/>
        <v>2</v>
      </c>
      <c r="U62" s="89">
        <f t="shared" si="31"/>
        <v>8</v>
      </c>
      <c r="V62" s="125">
        <v>94</v>
      </c>
      <c r="W62" s="90">
        <f t="shared" si="32"/>
        <v>1</v>
      </c>
      <c r="X62" s="125">
        <v>91</v>
      </c>
      <c r="Y62" s="91">
        <f t="shared" si="33"/>
        <v>2</v>
      </c>
      <c r="Z62" s="125">
        <v>68006</v>
      </c>
      <c r="AA62" s="90">
        <f t="shared" si="34"/>
        <v>1</v>
      </c>
      <c r="AB62" s="125">
        <v>22697</v>
      </c>
      <c r="AC62" s="92">
        <f t="shared" si="35"/>
        <v>1</v>
      </c>
      <c r="AD62" s="127">
        <v>96</v>
      </c>
      <c r="AE62" s="91">
        <f t="shared" si="36"/>
        <v>1</v>
      </c>
      <c r="AF62" s="93">
        <f t="shared" si="37"/>
        <v>6</v>
      </c>
      <c r="AG62" s="125">
        <v>9798</v>
      </c>
      <c r="AH62" s="94">
        <f t="shared" si="38"/>
        <v>4.8892215568862278</v>
      </c>
      <c r="AI62" s="95">
        <f t="shared" si="39"/>
        <v>0</v>
      </c>
      <c r="AJ62" s="125">
        <v>4172</v>
      </c>
      <c r="AK62" s="83">
        <f t="shared" si="40"/>
        <v>2.6916129032258063</v>
      </c>
      <c r="AL62" s="96">
        <f t="shared" si="47"/>
        <v>0</v>
      </c>
      <c r="AM62" s="125">
        <v>2283</v>
      </c>
      <c r="AN62" s="83">
        <f t="shared" si="41"/>
        <v>33.573529411764703</v>
      </c>
      <c r="AO62" s="97">
        <f t="shared" si="42"/>
        <v>1</v>
      </c>
      <c r="AP62" s="98">
        <f t="shared" si="43"/>
        <v>1</v>
      </c>
      <c r="AQ62" s="87">
        <v>1</v>
      </c>
      <c r="AR62" s="87">
        <v>0</v>
      </c>
      <c r="AS62" s="83">
        <v>1</v>
      </c>
      <c r="AT62" s="98">
        <f t="shared" si="44"/>
        <v>2</v>
      </c>
      <c r="AU62" s="99">
        <f t="shared" si="45"/>
        <v>17</v>
      </c>
      <c r="AV62" s="100">
        <f t="shared" si="46"/>
        <v>0.80952380952380953</v>
      </c>
      <c r="AW62" s="119" t="s">
        <v>82</v>
      </c>
      <c r="AX62" s="117" t="s">
        <v>195</v>
      </c>
    </row>
    <row r="63" spans="1:50" s="16" customFormat="1" x14ac:dyDescent="0.2">
      <c r="A63" s="35">
        <f t="shared" si="49"/>
        <v>56</v>
      </c>
      <c r="B63" s="76" t="s">
        <v>84</v>
      </c>
      <c r="C63" s="129">
        <v>70</v>
      </c>
      <c r="D63" s="125">
        <v>79</v>
      </c>
      <c r="E63" s="84">
        <f t="shared" si="26"/>
        <v>1</v>
      </c>
      <c r="F63" s="129">
        <v>1763</v>
      </c>
      <c r="G63" s="125">
        <v>1766</v>
      </c>
      <c r="H63" s="85">
        <f t="shared" si="27"/>
        <v>1</v>
      </c>
      <c r="I63" s="129">
        <v>61</v>
      </c>
      <c r="J63" s="125">
        <v>61</v>
      </c>
      <c r="K63" s="86">
        <f t="shared" si="51"/>
        <v>1</v>
      </c>
      <c r="L63" s="125">
        <v>2210</v>
      </c>
      <c r="M63" s="125">
        <v>98</v>
      </c>
      <c r="N63" s="88">
        <f t="shared" si="28"/>
        <v>2</v>
      </c>
      <c r="O63" s="125">
        <v>298</v>
      </c>
      <c r="P63" s="88">
        <f t="shared" si="50"/>
        <v>1</v>
      </c>
      <c r="Q63" s="128">
        <v>1915.5</v>
      </c>
      <c r="R63" s="125">
        <v>2294</v>
      </c>
      <c r="S63" s="126">
        <f t="shared" si="29"/>
        <v>119.75985382406682</v>
      </c>
      <c r="T63" s="88">
        <f t="shared" si="30"/>
        <v>2</v>
      </c>
      <c r="U63" s="89">
        <f t="shared" si="31"/>
        <v>8</v>
      </c>
      <c r="V63" s="125">
        <v>94</v>
      </c>
      <c r="W63" s="90">
        <f t="shared" si="32"/>
        <v>1</v>
      </c>
      <c r="X63" s="125">
        <v>90</v>
      </c>
      <c r="Y63" s="91">
        <f t="shared" si="33"/>
        <v>2</v>
      </c>
      <c r="Z63" s="125">
        <v>75954</v>
      </c>
      <c r="AA63" s="90">
        <f t="shared" si="34"/>
        <v>1</v>
      </c>
      <c r="AB63" s="125">
        <v>24140</v>
      </c>
      <c r="AC63" s="92">
        <f t="shared" si="35"/>
        <v>1</v>
      </c>
      <c r="AD63" s="127">
        <v>97</v>
      </c>
      <c r="AE63" s="91">
        <f t="shared" si="36"/>
        <v>1</v>
      </c>
      <c r="AF63" s="93">
        <f t="shared" si="37"/>
        <v>6</v>
      </c>
      <c r="AG63" s="125">
        <v>12678</v>
      </c>
      <c r="AH63" s="94">
        <f t="shared" si="38"/>
        <v>5.7366515837104073</v>
      </c>
      <c r="AI63" s="95">
        <f t="shared" si="39"/>
        <v>0</v>
      </c>
      <c r="AJ63" s="125">
        <v>4243</v>
      </c>
      <c r="AK63" s="83">
        <f t="shared" si="40"/>
        <v>2.4026047565118911</v>
      </c>
      <c r="AL63" s="96">
        <f t="shared" si="47"/>
        <v>0</v>
      </c>
      <c r="AM63" s="125">
        <v>3126</v>
      </c>
      <c r="AN63" s="83">
        <f t="shared" si="41"/>
        <v>39.569620253164558</v>
      </c>
      <c r="AO63" s="97">
        <f t="shared" si="42"/>
        <v>1</v>
      </c>
      <c r="AP63" s="98">
        <f t="shared" si="43"/>
        <v>1</v>
      </c>
      <c r="AQ63" s="87">
        <v>1</v>
      </c>
      <c r="AR63" s="87">
        <v>0</v>
      </c>
      <c r="AS63" s="83">
        <v>1</v>
      </c>
      <c r="AT63" s="98">
        <f t="shared" si="44"/>
        <v>2</v>
      </c>
      <c r="AU63" s="99">
        <f t="shared" si="45"/>
        <v>17</v>
      </c>
      <c r="AV63" s="100">
        <f t="shared" si="46"/>
        <v>0.80952380952380953</v>
      </c>
      <c r="AW63" s="119" t="s">
        <v>84</v>
      </c>
      <c r="AX63" s="117" t="s">
        <v>197</v>
      </c>
    </row>
    <row r="64" spans="1:50" s="16" customFormat="1" x14ac:dyDescent="0.2">
      <c r="A64" s="35">
        <f t="shared" si="49"/>
        <v>57</v>
      </c>
      <c r="B64" s="76" t="s">
        <v>88</v>
      </c>
      <c r="C64" s="129">
        <v>65</v>
      </c>
      <c r="D64" s="125">
        <v>64</v>
      </c>
      <c r="E64" s="84">
        <f t="shared" si="26"/>
        <v>1</v>
      </c>
      <c r="F64" s="129">
        <v>1308</v>
      </c>
      <c r="G64" s="125">
        <v>1360</v>
      </c>
      <c r="H64" s="85">
        <f t="shared" si="27"/>
        <v>1</v>
      </c>
      <c r="I64" s="129">
        <v>48</v>
      </c>
      <c r="J64" s="125">
        <v>48</v>
      </c>
      <c r="K64" s="86">
        <f t="shared" si="51"/>
        <v>1</v>
      </c>
      <c r="L64" s="125">
        <v>1500</v>
      </c>
      <c r="M64" s="125">
        <v>97</v>
      </c>
      <c r="N64" s="88">
        <f t="shared" si="28"/>
        <v>2</v>
      </c>
      <c r="O64" s="125">
        <v>412</v>
      </c>
      <c r="P64" s="88">
        <f t="shared" si="50"/>
        <v>1</v>
      </c>
      <c r="Q64" s="128">
        <v>1491</v>
      </c>
      <c r="R64" s="125">
        <v>1778</v>
      </c>
      <c r="S64" s="126">
        <f t="shared" si="29"/>
        <v>119.24882629107981</v>
      </c>
      <c r="T64" s="88">
        <f t="shared" si="30"/>
        <v>2</v>
      </c>
      <c r="U64" s="89">
        <f t="shared" si="31"/>
        <v>8</v>
      </c>
      <c r="V64" s="125">
        <v>94</v>
      </c>
      <c r="W64" s="90">
        <f t="shared" si="32"/>
        <v>1</v>
      </c>
      <c r="X64" s="125">
        <v>87</v>
      </c>
      <c r="Y64" s="91">
        <f t="shared" si="33"/>
        <v>1</v>
      </c>
      <c r="Z64" s="125">
        <v>50189</v>
      </c>
      <c r="AA64" s="90">
        <f t="shared" si="34"/>
        <v>1</v>
      </c>
      <c r="AB64" s="125">
        <v>21289</v>
      </c>
      <c r="AC64" s="92">
        <f t="shared" si="35"/>
        <v>1</v>
      </c>
      <c r="AD64" s="127">
        <v>99</v>
      </c>
      <c r="AE64" s="91">
        <f t="shared" si="36"/>
        <v>1</v>
      </c>
      <c r="AF64" s="93">
        <f t="shared" si="37"/>
        <v>5</v>
      </c>
      <c r="AG64" s="125">
        <v>14379</v>
      </c>
      <c r="AH64" s="94">
        <f t="shared" si="38"/>
        <v>9.5860000000000003</v>
      </c>
      <c r="AI64" s="95">
        <f t="shared" si="39"/>
        <v>1</v>
      </c>
      <c r="AJ64" s="125">
        <v>3938</v>
      </c>
      <c r="AK64" s="83">
        <f t="shared" si="40"/>
        <v>2.8955882352941176</v>
      </c>
      <c r="AL64" s="96">
        <f t="shared" si="47"/>
        <v>0</v>
      </c>
      <c r="AM64" s="125">
        <v>2866</v>
      </c>
      <c r="AN64" s="83">
        <f t="shared" si="41"/>
        <v>44.78125</v>
      </c>
      <c r="AO64" s="97">
        <f t="shared" si="42"/>
        <v>1</v>
      </c>
      <c r="AP64" s="98">
        <f t="shared" si="43"/>
        <v>2</v>
      </c>
      <c r="AQ64" s="87">
        <v>1</v>
      </c>
      <c r="AR64" s="87">
        <v>0</v>
      </c>
      <c r="AS64" s="83">
        <v>1</v>
      </c>
      <c r="AT64" s="98">
        <f t="shared" si="44"/>
        <v>2</v>
      </c>
      <c r="AU64" s="99">
        <f t="shared" si="45"/>
        <v>17</v>
      </c>
      <c r="AV64" s="100">
        <f t="shared" si="46"/>
        <v>0.80952380952380953</v>
      </c>
      <c r="AW64" s="119" t="s">
        <v>88</v>
      </c>
      <c r="AX64" s="117" t="s">
        <v>201</v>
      </c>
    </row>
    <row r="65" spans="1:50" s="16" customFormat="1" x14ac:dyDescent="0.2">
      <c r="A65" s="35">
        <f t="shared" si="49"/>
        <v>58</v>
      </c>
      <c r="B65" s="76" t="s">
        <v>90</v>
      </c>
      <c r="C65" s="129">
        <v>79</v>
      </c>
      <c r="D65" s="125">
        <v>97</v>
      </c>
      <c r="E65" s="84">
        <f t="shared" si="26"/>
        <v>1</v>
      </c>
      <c r="F65" s="129">
        <v>1936</v>
      </c>
      <c r="G65" s="125">
        <v>1947</v>
      </c>
      <c r="H65" s="85">
        <f t="shared" si="27"/>
        <v>1</v>
      </c>
      <c r="I65" s="129">
        <v>63</v>
      </c>
      <c r="J65" s="125">
        <v>63</v>
      </c>
      <c r="K65" s="86">
        <f t="shared" si="51"/>
        <v>1</v>
      </c>
      <c r="L65" s="125">
        <v>2679</v>
      </c>
      <c r="M65" s="125">
        <v>97</v>
      </c>
      <c r="N65" s="88">
        <f t="shared" si="28"/>
        <v>2</v>
      </c>
      <c r="O65" s="125">
        <v>315</v>
      </c>
      <c r="P65" s="88">
        <f t="shared" si="50"/>
        <v>1</v>
      </c>
      <c r="Q65" s="128">
        <v>2032</v>
      </c>
      <c r="R65" s="125">
        <v>2341</v>
      </c>
      <c r="S65" s="126">
        <f t="shared" si="29"/>
        <v>115.20669291338582</v>
      </c>
      <c r="T65" s="88">
        <f t="shared" si="30"/>
        <v>2</v>
      </c>
      <c r="U65" s="89">
        <f t="shared" si="31"/>
        <v>8</v>
      </c>
      <c r="V65" s="125">
        <v>95</v>
      </c>
      <c r="W65" s="90">
        <f t="shared" si="32"/>
        <v>2</v>
      </c>
      <c r="X65" s="125">
        <v>87</v>
      </c>
      <c r="Y65" s="91">
        <f t="shared" si="33"/>
        <v>1</v>
      </c>
      <c r="Z65" s="125">
        <v>60770</v>
      </c>
      <c r="AA65" s="90">
        <f t="shared" si="34"/>
        <v>1</v>
      </c>
      <c r="AB65" s="125">
        <v>24806</v>
      </c>
      <c r="AC65" s="92">
        <f t="shared" si="35"/>
        <v>1</v>
      </c>
      <c r="AD65" s="127">
        <v>97</v>
      </c>
      <c r="AE65" s="91">
        <f t="shared" si="36"/>
        <v>1</v>
      </c>
      <c r="AF65" s="93">
        <f t="shared" si="37"/>
        <v>6</v>
      </c>
      <c r="AG65" s="125">
        <v>16658</v>
      </c>
      <c r="AH65" s="94">
        <f t="shared" si="38"/>
        <v>6.2179917879805897</v>
      </c>
      <c r="AI65" s="95">
        <f t="shared" si="39"/>
        <v>0</v>
      </c>
      <c r="AJ65" s="125">
        <v>6017</v>
      </c>
      <c r="AK65" s="83">
        <f t="shared" si="40"/>
        <v>3.0903954802259888</v>
      </c>
      <c r="AL65" s="96">
        <f t="shared" si="47"/>
        <v>0</v>
      </c>
      <c r="AM65" s="125">
        <v>3453</v>
      </c>
      <c r="AN65" s="83">
        <f t="shared" si="41"/>
        <v>35.597938144329895</v>
      </c>
      <c r="AO65" s="97">
        <f t="shared" si="42"/>
        <v>1</v>
      </c>
      <c r="AP65" s="98">
        <f t="shared" si="43"/>
        <v>1</v>
      </c>
      <c r="AQ65" s="87">
        <v>1</v>
      </c>
      <c r="AR65" s="87">
        <v>0</v>
      </c>
      <c r="AS65" s="83">
        <v>1</v>
      </c>
      <c r="AT65" s="98">
        <f t="shared" si="44"/>
        <v>2</v>
      </c>
      <c r="AU65" s="99">
        <f t="shared" si="45"/>
        <v>17</v>
      </c>
      <c r="AV65" s="100">
        <f t="shared" si="46"/>
        <v>0.80952380952380953</v>
      </c>
      <c r="AW65" s="119" t="s">
        <v>90</v>
      </c>
      <c r="AX65" s="117" t="s">
        <v>203</v>
      </c>
    </row>
    <row r="66" spans="1:50" s="16" customFormat="1" x14ac:dyDescent="0.2">
      <c r="A66" s="35">
        <f t="shared" si="49"/>
        <v>59</v>
      </c>
      <c r="B66" s="76" t="s">
        <v>99</v>
      </c>
      <c r="C66" s="129">
        <v>73</v>
      </c>
      <c r="D66" s="125">
        <v>73</v>
      </c>
      <c r="E66" s="84">
        <f t="shared" si="26"/>
        <v>1</v>
      </c>
      <c r="F66" s="129">
        <v>1688</v>
      </c>
      <c r="G66" s="125">
        <v>1691</v>
      </c>
      <c r="H66" s="85">
        <f t="shared" si="27"/>
        <v>1</v>
      </c>
      <c r="I66" s="129">
        <v>48</v>
      </c>
      <c r="J66" s="125">
        <v>48</v>
      </c>
      <c r="K66" s="86">
        <f t="shared" si="51"/>
        <v>1</v>
      </c>
      <c r="L66" s="125">
        <v>2939</v>
      </c>
      <c r="M66" s="125">
        <v>99</v>
      </c>
      <c r="N66" s="88">
        <f t="shared" si="28"/>
        <v>2</v>
      </c>
      <c r="O66" s="125">
        <v>1167</v>
      </c>
      <c r="P66" s="88">
        <f t="shared" si="50"/>
        <v>1</v>
      </c>
      <c r="Q66" s="128">
        <v>1611</v>
      </c>
      <c r="R66" s="125">
        <v>1968</v>
      </c>
      <c r="S66" s="126">
        <f t="shared" si="29"/>
        <v>122.16014897579143</v>
      </c>
      <c r="T66" s="88">
        <f t="shared" si="30"/>
        <v>2</v>
      </c>
      <c r="U66" s="89">
        <f t="shared" si="31"/>
        <v>8</v>
      </c>
      <c r="V66" s="125">
        <v>94</v>
      </c>
      <c r="W66" s="90">
        <f t="shared" si="32"/>
        <v>1</v>
      </c>
      <c r="X66" s="125">
        <v>88</v>
      </c>
      <c r="Y66" s="91">
        <f t="shared" si="33"/>
        <v>1</v>
      </c>
      <c r="Z66" s="125">
        <v>74110</v>
      </c>
      <c r="AA66" s="90">
        <f t="shared" si="34"/>
        <v>1</v>
      </c>
      <c r="AB66" s="125">
        <v>25981</v>
      </c>
      <c r="AC66" s="92">
        <f t="shared" si="35"/>
        <v>1</v>
      </c>
      <c r="AD66" s="127">
        <v>100</v>
      </c>
      <c r="AE66" s="91">
        <f t="shared" si="36"/>
        <v>1</v>
      </c>
      <c r="AF66" s="93">
        <f t="shared" si="37"/>
        <v>5</v>
      </c>
      <c r="AG66" s="125">
        <v>23210</v>
      </c>
      <c r="AH66" s="94">
        <f t="shared" si="38"/>
        <v>7.8972439605307931</v>
      </c>
      <c r="AI66" s="95">
        <f t="shared" si="39"/>
        <v>1</v>
      </c>
      <c r="AJ66" s="125">
        <v>23432</v>
      </c>
      <c r="AK66" s="83">
        <f t="shared" si="40"/>
        <v>13.856889414547606</v>
      </c>
      <c r="AL66" s="96">
        <f t="shared" si="47"/>
        <v>1</v>
      </c>
      <c r="AM66" s="125">
        <v>4970</v>
      </c>
      <c r="AN66" s="83">
        <f t="shared" si="41"/>
        <v>68.082191780821915</v>
      </c>
      <c r="AO66" s="97">
        <f t="shared" si="42"/>
        <v>1</v>
      </c>
      <c r="AP66" s="98">
        <f t="shared" si="43"/>
        <v>3</v>
      </c>
      <c r="AQ66" s="87">
        <v>0</v>
      </c>
      <c r="AR66" s="87">
        <v>0</v>
      </c>
      <c r="AS66" s="83">
        <v>1</v>
      </c>
      <c r="AT66" s="98">
        <f t="shared" si="44"/>
        <v>1</v>
      </c>
      <c r="AU66" s="99">
        <f t="shared" si="45"/>
        <v>17</v>
      </c>
      <c r="AV66" s="100">
        <f t="shared" si="46"/>
        <v>0.80952380952380953</v>
      </c>
      <c r="AW66" s="119" t="s">
        <v>99</v>
      </c>
      <c r="AX66" s="117" t="s">
        <v>212</v>
      </c>
    </row>
    <row r="67" spans="1:50" s="16" customFormat="1" x14ac:dyDescent="0.2">
      <c r="A67" s="35">
        <f t="shared" si="49"/>
        <v>60</v>
      </c>
      <c r="B67" s="76" t="s">
        <v>26</v>
      </c>
      <c r="C67" s="129">
        <v>46</v>
      </c>
      <c r="D67" s="125">
        <v>54</v>
      </c>
      <c r="E67" s="84">
        <f t="shared" si="26"/>
        <v>1</v>
      </c>
      <c r="F67" s="129">
        <v>956</v>
      </c>
      <c r="G67" s="125">
        <v>957</v>
      </c>
      <c r="H67" s="85">
        <f t="shared" si="27"/>
        <v>1</v>
      </c>
      <c r="I67" s="129">
        <v>33</v>
      </c>
      <c r="J67" s="125">
        <v>33</v>
      </c>
      <c r="K67" s="86">
        <f t="shared" si="51"/>
        <v>1</v>
      </c>
      <c r="L67" s="125">
        <v>1316</v>
      </c>
      <c r="M67" s="125">
        <v>99</v>
      </c>
      <c r="N67" s="88">
        <f t="shared" si="28"/>
        <v>2</v>
      </c>
      <c r="O67" s="125">
        <v>518</v>
      </c>
      <c r="P67" s="88">
        <f t="shared" si="50"/>
        <v>1</v>
      </c>
      <c r="Q67" s="128">
        <v>1086</v>
      </c>
      <c r="R67" s="125">
        <v>1263</v>
      </c>
      <c r="S67" s="126">
        <f t="shared" si="29"/>
        <v>116.29834254143647</v>
      </c>
      <c r="T67" s="88">
        <f t="shared" si="30"/>
        <v>2</v>
      </c>
      <c r="U67" s="89">
        <f t="shared" si="31"/>
        <v>8</v>
      </c>
      <c r="V67" s="125">
        <v>86</v>
      </c>
      <c r="W67" s="90">
        <f t="shared" si="32"/>
        <v>1</v>
      </c>
      <c r="X67" s="125">
        <v>83</v>
      </c>
      <c r="Y67" s="91">
        <f t="shared" si="33"/>
        <v>1</v>
      </c>
      <c r="Z67" s="125">
        <v>39327</v>
      </c>
      <c r="AA67" s="90">
        <f t="shared" si="34"/>
        <v>1</v>
      </c>
      <c r="AB67" s="125">
        <v>9852</v>
      </c>
      <c r="AC67" s="92">
        <f t="shared" si="35"/>
        <v>1</v>
      </c>
      <c r="AD67" s="127">
        <v>96</v>
      </c>
      <c r="AE67" s="91">
        <f t="shared" si="36"/>
        <v>1</v>
      </c>
      <c r="AF67" s="93">
        <f t="shared" si="37"/>
        <v>5</v>
      </c>
      <c r="AG67" s="125">
        <v>8984</v>
      </c>
      <c r="AH67" s="94">
        <f t="shared" si="38"/>
        <v>6.8267477203647413</v>
      </c>
      <c r="AI67" s="95">
        <f t="shared" si="39"/>
        <v>0</v>
      </c>
      <c r="AJ67" s="125">
        <v>2309</v>
      </c>
      <c r="AK67" s="83">
        <f t="shared" si="40"/>
        <v>2.412748171368861</v>
      </c>
      <c r="AL67" s="96">
        <f t="shared" si="47"/>
        <v>0</v>
      </c>
      <c r="AM67" s="125">
        <v>2067</v>
      </c>
      <c r="AN67" s="83">
        <f t="shared" si="41"/>
        <v>38.277777777777779</v>
      </c>
      <c r="AO67" s="97">
        <f t="shared" si="42"/>
        <v>1</v>
      </c>
      <c r="AP67" s="98">
        <f t="shared" si="43"/>
        <v>1</v>
      </c>
      <c r="AQ67" s="87">
        <v>1</v>
      </c>
      <c r="AR67" s="87">
        <v>0</v>
      </c>
      <c r="AS67" s="83">
        <v>1</v>
      </c>
      <c r="AT67" s="98">
        <f t="shared" si="44"/>
        <v>2</v>
      </c>
      <c r="AU67" s="99">
        <f t="shared" si="45"/>
        <v>16</v>
      </c>
      <c r="AV67" s="100">
        <f t="shared" si="46"/>
        <v>0.76190476190476186</v>
      </c>
      <c r="AW67" s="119" t="s">
        <v>26</v>
      </c>
      <c r="AX67" s="117" t="s">
        <v>139</v>
      </c>
    </row>
    <row r="68" spans="1:50" s="16" customFormat="1" x14ac:dyDescent="0.2">
      <c r="A68" s="35">
        <f t="shared" si="49"/>
        <v>61</v>
      </c>
      <c r="B68" s="76" t="s">
        <v>87</v>
      </c>
      <c r="C68" s="129">
        <v>16</v>
      </c>
      <c r="D68" s="125">
        <v>19</v>
      </c>
      <c r="E68" s="84">
        <f t="shared" si="26"/>
        <v>1</v>
      </c>
      <c r="F68" s="129">
        <v>212</v>
      </c>
      <c r="G68" s="125">
        <v>211</v>
      </c>
      <c r="H68" s="85">
        <f t="shared" si="27"/>
        <v>1</v>
      </c>
      <c r="I68" s="129">
        <v>11</v>
      </c>
      <c r="J68" s="125">
        <v>11</v>
      </c>
      <c r="K68" s="86">
        <f t="shared" si="51"/>
        <v>1</v>
      </c>
      <c r="L68" s="125">
        <v>283</v>
      </c>
      <c r="M68" s="125">
        <v>99</v>
      </c>
      <c r="N68" s="88">
        <f t="shared" si="28"/>
        <v>2</v>
      </c>
      <c r="O68" s="115">
        <v>176</v>
      </c>
      <c r="P68" s="115">
        <v>1</v>
      </c>
      <c r="Q68" s="128">
        <v>294</v>
      </c>
      <c r="R68" s="125">
        <v>349</v>
      </c>
      <c r="S68" s="126">
        <f t="shared" si="29"/>
        <v>118.70748299319727</v>
      </c>
      <c r="T68" s="88">
        <f t="shared" si="30"/>
        <v>2</v>
      </c>
      <c r="U68" s="89">
        <f t="shared" si="31"/>
        <v>8</v>
      </c>
      <c r="V68" s="125">
        <v>92</v>
      </c>
      <c r="W68" s="90">
        <f t="shared" si="32"/>
        <v>1</v>
      </c>
      <c r="X68" s="125">
        <v>95</v>
      </c>
      <c r="Y68" s="91">
        <f t="shared" si="33"/>
        <v>2</v>
      </c>
      <c r="Z68" s="125">
        <v>7638</v>
      </c>
      <c r="AA68" s="90">
        <f t="shared" si="34"/>
        <v>1</v>
      </c>
      <c r="AB68" s="125">
        <v>2961</v>
      </c>
      <c r="AC68" s="92">
        <f t="shared" si="35"/>
        <v>1</v>
      </c>
      <c r="AD68" s="127">
        <v>99</v>
      </c>
      <c r="AE68" s="91">
        <f t="shared" si="36"/>
        <v>1</v>
      </c>
      <c r="AF68" s="93">
        <f t="shared" si="37"/>
        <v>6</v>
      </c>
      <c r="AG68" s="125">
        <v>374</v>
      </c>
      <c r="AH68" s="94">
        <f t="shared" si="38"/>
        <v>1.3215547703180213</v>
      </c>
      <c r="AI68" s="95">
        <f t="shared" si="39"/>
        <v>0</v>
      </c>
      <c r="AJ68" s="125">
        <v>50</v>
      </c>
      <c r="AK68" s="83">
        <f t="shared" si="40"/>
        <v>0.23696682464454977</v>
      </c>
      <c r="AL68" s="96">
        <f t="shared" si="47"/>
        <v>0</v>
      </c>
      <c r="AM68" s="125">
        <v>284</v>
      </c>
      <c r="AN68" s="83">
        <f t="shared" si="41"/>
        <v>14.947368421052632</v>
      </c>
      <c r="AO68" s="97">
        <f t="shared" si="42"/>
        <v>0</v>
      </c>
      <c r="AP68" s="98">
        <f t="shared" si="43"/>
        <v>0</v>
      </c>
      <c r="AQ68" s="87">
        <v>1</v>
      </c>
      <c r="AR68" s="87">
        <v>0</v>
      </c>
      <c r="AS68" s="83">
        <v>1</v>
      </c>
      <c r="AT68" s="98">
        <f t="shared" si="44"/>
        <v>2</v>
      </c>
      <c r="AU68" s="99">
        <f t="shared" si="45"/>
        <v>16</v>
      </c>
      <c r="AV68" s="100">
        <f t="shared" si="46"/>
        <v>0.76190476190476186</v>
      </c>
      <c r="AW68" s="119" t="s">
        <v>87</v>
      </c>
      <c r="AX68" s="117" t="s">
        <v>200</v>
      </c>
    </row>
    <row r="69" spans="1:50" s="16" customFormat="1" x14ac:dyDescent="0.2">
      <c r="A69" s="35">
        <f t="shared" si="49"/>
        <v>62</v>
      </c>
      <c r="B69" s="76" t="s">
        <v>101</v>
      </c>
      <c r="C69" s="129">
        <v>80</v>
      </c>
      <c r="D69" s="125">
        <v>97</v>
      </c>
      <c r="E69" s="84">
        <f t="shared" ref="E69:E96" si="52">IF(OR(0.25&gt;=(C69-D69)/C69),(-0.25&lt;=(C69-D69)/C69)*1,0)</f>
        <v>1</v>
      </c>
      <c r="F69" s="129">
        <v>2575</v>
      </c>
      <c r="G69" s="125">
        <v>2600</v>
      </c>
      <c r="H69" s="85">
        <f t="shared" ref="H69:H96" si="53">IF(OR(0.04&gt;=(F69-G69)/F69),(-0.04&lt;=(F69-G69)/F69)*1,0)</f>
        <v>1</v>
      </c>
      <c r="I69" s="129">
        <v>72</v>
      </c>
      <c r="J69" s="125">
        <v>72</v>
      </c>
      <c r="K69" s="86">
        <f t="shared" si="51"/>
        <v>1</v>
      </c>
      <c r="L69" s="125">
        <v>3855</v>
      </c>
      <c r="M69" s="125">
        <v>92</v>
      </c>
      <c r="N69" s="88">
        <f t="shared" ref="N69:N79" si="54">IF(M69&gt;=95,2,IF(M69&gt;=85,1,0))</f>
        <v>1</v>
      </c>
      <c r="O69" s="125">
        <v>823</v>
      </c>
      <c r="P69" s="88">
        <f t="shared" ref="P69:P79" si="55">IF(O69&gt;=200,1,0)</f>
        <v>1</v>
      </c>
      <c r="Q69" s="128">
        <v>2386</v>
      </c>
      <c r="R69" s="125">
        <v>2759</v>
      </c>
      <c r="S69" s="126">
        <f t="shared" ref="S69:S96" si="56">R69*100/Q69</f>
        <v>115.63285834031852</v>
      </c>
      <c r="T69" s="88">
        <f t="shared" ref="T69:T96" si="57">IF((R69/Q69)&gt;=0.95,2,IF((R69/Q69)&gt;=0.9,1,0))</f>
        <v>2</v>
      </c>
      <c r="U69" s="89">
        <f t="shared" ref="U69:U96" si="58">E69+H69+K69+N69+P69+T69</f>
        <v>7</v>
      </c>
      <c r="V69" s="125">
        <v>93</v>
      </c>
      <c r="W69" s="90">
        <f t="shared" ref="W69:W96" si="59">IF(V69&gt;=95,2,IF(V69&gt;=85,1,0))</f>
        <v>1</v>
      </c>
      <c r="X69" s="125">
        <v>85</v>
      </c>
      <c r="Y69" s="91">
        <f t="shared" ref="Y69:Y96" si="60">IF(X69&gt;=90,2,IF(X69&gt;=80,1,0))</f>
        <v>1</v>
      </c>
      <c r="Z69" s="125">
        <v>98482</v>
      </c>
      <c r="AA69" s="90">
        <f t="shared" ref="AA69:AA96" si="61">IF((Z69/G69/13)&gt;2,1,0)</f>
        <v>1</v>
      </c>
      <c r="AB69" s="125">
        <v>39694</v>
      </c>
      <c r="AC69" s="92">
        <f t="shared" ref="AC69:AC96" si="62">IF(AB69&gt;G69*3,1,0)</f>
        <v>1</v>
      </c>
      <c r="AD69" s="127">
        <v>98</v>
      </c>
      <c r="AE69" s="91">
        <f t="shared" ref="AE69:AE96" si="63">IF(AD69&gt;=90,1,0)</f>
        <v>1</v>
      </c>
      <c r="AF69" s="93">
        <f t="shared" ref="AF69:AF96" si="64">W69+Y69+AA69+AC69+AE69</f>
        <v>5</v>
      </c>
      <c r="AG69" s="125">
        <v>19983</v>
      </c>
      <c r="AH69" s="94">
        <f t="shared" ref="AH69:AH96" si="65">AG69/L69</f>
        <v>5.1836575875486384</v>
      </c>
      <c r="AI69" s="95">
        <f t="shared" ref="AI69:AI96" si="66">IF(AH69&gt;=7.5,1,0)</f>
        <v>0</v>
      </c>
      <c r="AJ69" s="125">
        <v>13370</v>
      </c>
      <c r="AK69" s="83">
        <f t="shared" ref="AK69:AK96" si="67">AJ69/G69</f>
        <v>5.1423076923076927</v>
      </c>
      <c r="AL69" s="96">
        <f t="shared" si="47"/>
        <v>0</v>
      </c>
      <c r="AM69" s="125">
        <v>4246</v>
      </c>
      <c r="AN69" s="83">
        <f t="shared" ref="AN69:AN96" si="68">AM69/D69</f>
        <v>43.773195876288661</v>
      </c>
      <c r="AO69" s="97">
        <f t="shared" ref="AO69:AO96" si="69">IF(AN69&gt;=29.9,1,0)</f>
        <v>1</v>
      </c>
      <c r="AP69" s="98">
        <f t="shared" ref="AP69:AP96" si="70">AI69+AL69+AO69</f>
        <v>1</v>
      </c>
      <c r="AQ69" s="87">
        <v>1</v>
      </c>
      <c r="AR69" s="87">
        <v>1</v>
      </c>
      <c r="AS69" s="83">
        <v>1</v>
      </c>
      <c r="AT69" s="98">
        <f t="shared" ref="AT69:AT96" si="71">AQ69+AR69+AS69</f>
        <v>3</v>
      </c>
      <c r="AU69" s="99">
        <f t="shared" ref="AU69:AU96" si="72">U69+AF69+AP69+AT69</f>
        <v>16</v>
      </c>
      <c r="AV69" s="100">
        <f t="shared" ref="AV69:AV96" si="73">AU69/21</f>
        <v>0.76190476190476186</v>
      </c>
      <c r="AW69" s="119" t="s">
        <v>101</v>
      </c>
      <c r="AX69" s="117" t="s">
        <v>214</v>
      </c>
    </row>
    <row r="70" spans="1:50" s="16" customFormat="1" x14ac:dyDescent="0.2">
      <c r="A70" s="35">
        <f t="shared" si="49"/>
        <v>63</v>
      </c>
      <c r="B70" s="76" t="s">
        <v>41</v>
      </c>
      <c r="C70" s="129">
        <v>39</v>
      </c>
      <c r="D70" s="125">
        <v>39</v>
      </c>
      <c r="E70" s="84">
        <f t="shared" si="52"/>
        <v>1</v>
      </c>
      <c r="F70" s="129">
        <v>675</v>
      </c>
      <c r="G70" s="125">
        <v>689</v>
      </c>
      <c r="H70" s="85">
        <f t="shared" si="53"/>
        <v>1</v>
      </c>
      <c r="I70" s="129">
        <v>23</v>
      </c>
      <c r="J70" s="125">
        <v>23</v>
      </c>
      <c r="K70" s="86">
        <f t="shared" si="51"/>
        <v>1</v>
      </c>
      <c r="L70" s="125">
        <v>827</v>
      </c>
      <c r="M70" s="125">
        <v>97</v>
      </c>
      <c r="N70" s="88">
        <f t="shared" si="54"/>
        <v>2</v>
      </c>
      <c r="O70" s="125">
        <v>381</v>
      </c>
      <c r="P70" s="88">
        <f t="shared" si="55"/>
        <v>1</v>
      </c>
      <c r="Q70" s="128">
        <v>760</v>
      </c>
      <c r="R70" s="125">
        <v>884</v>
      </c>
      <c r="S70" s="126">
        <f t="shared" si="56"/>
        <v>116.31578947368421</v>
      </c>
      <c r="T70" s="88">
        <f t="shared" si="57"/>
        <v>2</v>
      </c>
      <c r="U70" s="89">
        <f t="shared" si="58"/>
        <v>8</v>
      </c>
      <c r="V70" s="125">
        <v>96</v>
      </c>
      <c r="W70" s="90">
        <f t="shared" si="59"/>
        <v>2</v>
      </c>
      <c r="X70" s="125">
        <v>77</v>
      </c>
      <c r="Y70" s="91">
        <f t="shared" si="60"/>
        <v>0</v>
      </c>
      <c r="Z70" s="125">
        <v>20877</v>
      </c>
      <c r="AA70" s="90">
        <f t="shared" si="61"/>
        <v>1</v>
      </c>
      <c r="AB70" s="125">
        <v>6903</v>
      </c>
      <c r="AC70" s="92">
        <f t="shared" si="62"/>
        <v>1</v>
      </c>
      <c r="AD70" s="127">
        <v>99</v>
      </c>
      <c r="AE70" s="91">
        <f t="shared" si="63"/>
        <v>1</v>
      </c>
      <c r="AF70" s="93">
        <f t="shared" si="64"/>
        <v>5</v>
      </c>
      <c r="AG70" s="125">
        <v>2337</v>
      </c>
      <c r="AH70" s="94">
        <f t="shared" si="65"/>
        <v>2.8258766626360337</v>
      </c>
      <c r="AI70" s="95">
        <f t="shared" si="66"/>
        <v>0</v>
      </c>
      <c r="AJ70" s="125">
        <v>822</v>
      </c>
      <c r="AK70" s="83">
        <f t="shared" si="67"/>
        <v>1.1930333817126271</v>
      </c>
      <c r="AL70" s="96">
        <f t="shared" ref="AL70:AL96" si="74">IF(AK70&gt;=7.5,1,0)</f>
        <v>0</v>
      </c>
      <c r="AM70" s="125">
        <v>852</v>
      </c>
      <c r="AN70" s="83">
        <f t="shared" si="68"/>
        <v>21.846153846153847</v>
      </c>
      <c r="AO70" s="97">
        <f t="shared" si="69"/>
        <v>0</v>
      </c>
      <c r="AP70" s="98">
        <f t="shared" si="70"/>
        <v>0</v>
      </c>
      <c r="AQ70" s="87">
        <v>1</v>
      </c>
      <c r="AR70" s="87">
        <v>1</v>
      </c>
      <c r="AS70" s="83">
        <v>1</v>
      </c>
      <c r="AT70" s="98">
        <f t="shared" si="71"/>
        <v>3</v>
      </c>
      <c r="AU70" s="99">
        <f t="shared" si="72"/>
        <v>16</v>
      </c>
      <c r="AV70" s="100">
        <f t="shared" si="73"/>
        <v>0.76190476190476186</v>
      </c>
      <c r="AW70" s="119" t="s">
        <v>41</v>
      </c>
      <c r="AX70" s="117" t="s">
        <v>154</v>
      </c>
    </row>
    <row r="71" spans="1:50" s="16" customFormat="1" x14ac:dyDescent="0.2">
      <c r="A71" s="35">
        <f t="shared" si="49"/>
        <v>64</v>
      </c>
      <c r="B71" s="76" t="s">
        <v>47</v>
      </c>
      <c r="C71" s="129">
        <v>44</v>
      </c>
      <c r="D71" s="125">
        <v>51</v>
      </c>
      <c r="E71" s="84">
        <f t="shared" si="52"/>
        <v>1</v>
      </c>
      <c r="F71" s="129">
        <v>939</v>
      </c>
      <c r="G71" s="125">
        <v>934</v>
      </c>
      <c r="H71" s="85">
        <f t="shared" si="53"/>
        <v>1</v>
      </c>
      <c r="I71" s="129">
        <v>34</v>
      </c>
      <c r="J71" s="125">
        <v>34</v>
      </c>
      <c r="K71" s="86">
        <f t="shared" si="51"/>
        <v>1</v>
      </c>
      <c r="L71" s="125">
        <v>1273</v>
      </c>
      <c r="M71" s="125">
        <v>98</v>
      </c>
      <c r="N71" s="88">
        <f t="shared" si="54"/>
        <v>2</v>
      </c>
      <c r="O71" s="125">
        <v>964</v>
      </c>
      <c r="P71" s="88">
        <f t="shared" si="55"/>
        <v>1</v>
      </c>
      <c r="Q71" s="128">
        <v>1169</v>
      </c>
      <c r="R71" s="125">
        <v>1359</v>
      </c>
      <c r="S71" s="126">
        <f t="shared" si="56"/>
        <v>116.25320786997433</v>
      </c>
      <c r="T71" s="88">
        <f t="shared" si="57"/>
        <v>2</v>
      </c>
      <c r="U71" s="89">
        <f t="shared" si="58"/>
        <v>8</v>
      </c>
      <c r="V71" s="125">
        <v>90</v>
      </c>
      <c r="W71" s="90">
        <f t="shared" si="59"/>
        <v>1</v>
      </c>
      <c r="X71" s="125">
        <v>88</v>
      </c>
      <c r="Y71" s="91">
        <f t="shared" si="60"/>
        <v>1</v>
      </c>
      <c r="Z71" s="125">
        <v>41747</v>
      </c>
      <c r="AA71" s="90">
        <f t="shared" si="61"/>
        <v>1</v>
      </c>
      <c r="AB71" s="125">
        <v>17589</v>
      </c>
      <c r="AC71" s="92">
        <f t="shared" si="62"/>
        <v>1</v>
      </c>
      <c r="AD71" s="127">
        <v>98</v>
      </c>
      <c r="AE71" s="91">
        <f t="shared" si="63"/>
        <v>1</v>
      </c>
      <c r="AF71" s="93">
        <f t="shared" si="64"/>
        <v>5</v>
      </c>
      <c r="AG71" s="125">
        <v>4816</v>
      </c>
      <c r="AH71" s="94">
        <f t="shared" si="65"/>
        <v>3.7831893165750197</v>
      </c>
      <c r="AI71" s="95">
        <f t="shared" si="66"/>
        <v>0</v>
      </c>
      <c r="AJ71" s="125">
        <v>3469</v>
      </c>
      <c r="AK71" s="83">
        <f t="shared" si="67"/>
        <v>3.7141327623126337</v>
      </c>
      <c r="AL71" s="96">
        <f t="shared" si="74"/>
        <v>0</v>
      </c>
      <c r="AM71" s="125">
        <v>1579</v>
      </c>
      <c r="AN71" s="83">
        <f t="shared" si="68"/>
        <v>30.96078431372549</v>
      </c>
      <c r="AO71" s="97">
        <f t="shared" si="69"/>
        <v>1</v>
      </c>
      <c r="AP71" s="98">
        <f t="shared" si="70"/>
        <v>1</v>
      </c>
      <c r="AQ71" s="87">
        <v>1</v>
      </c>
      <c r="AR71" s="87">
        <v>0</v>
      </c>
      <c r="AS71" s="83">
        <v>1</v>
      </c>
      <c r="AT71" s="98">
        <f t="shared" si="71"/>
        <v>2</v>
      </c>
      <c r="AU71" s="99">
        <f t="shared" si="72"/>
        <v>16</v>
      </c>
      <c r="AV71" s="100">
        <f t="shared" si="73"/>
        <v>0.76190476190476186</v>
      </c>
      <c r="AW71" s="119" t="s">
        <v>47</v>
      </c>
      <c r="AX71" s="116" t="s">
        <v>160</v>
      </c>
    </row>
    <row r="72" spans="1:50" s="16" customFormat="1" x14ac:dyDescent="0.2">
      <c r="A72" s="35">
        <f t="shared" si="49"/>
        <v>65</v>
      </c>
      <c r="B72" s="76" t="s">
        <v>48</v>
      </c>
      <c r="C72" s="129">
        <v>35</v>
      </c>
      <c r="D72" s="125">
        <v>34</v>
      </c>
      <c r="E72" s="84">
        <f t="shared" si="52"/>
        <v>1</v>
      </c>
      <c r="F72" s="129">
        <v>571</v>
      </c>
      <c r="G72" s="125">
        <v>575</v>
      </c>
      <c r="H72" s="85">
        <f t="shared" si="53"/>
        <v>1</v>
      </c>
      <c r="I72" s="129">
        <v>22</v>
      </c>
      <c r="J72" s="125">
        <v>22</v>
      </c>
      <c r="K72" s="86">
        <f t="shared" si="51"/>
        <v>1</v>
      </c>
      <c r="L72" s="125">
        <v>583</v>
      </c>
      <c r="M72" s="125">
        <v>100</v>
      </c>
      <c r="N72" s="88">
        <f t="shared" si="54"/>
        <v>2</v>
      </c>
      <c r="O72" s="125">
        <v>316</v>
      </c>
      <c r="P72" s="88">
        <f t="shared" si="55"/>
        <v>1</v>
      </c>
      <c r="Q72" s="128">
        <v>706.5</v>
      </c>
      <c r="R72" s="125">
        <v>818</v>
      </c>
      <c r="S72" s="126">
        <f t="shared" si="56"/>
        <v>115.78202406227884</v>
      </c>
      <c r="T72" s="88">
        <f t="shared" si="57"/>
        <v>2</v>
      </c>
      <c r="U72" s="89">
        <f t="shared" si="58"/>
        <v>8</v>
      </c>
      <c r="V72" s="125">
        <v>95</v>
      </c>
      <c r="W72" s="90">
        <f t="shared" si="59"/>
        <v>2</v>
      </c>
      <c r="X72" s="125">
        <v>75</v>
      </c>
      <c r="Y72" s="91">
        <f t="shared" si="60"/>
        <v>0</v>
      </c>
      <c r="Z72" s="125">
        <v>20335</v>
      </c>
      <c r="AA72" s="90">
        <f t="shared" si="61"/>
        <v>1</v>
      </c>
      <c r="AB72" s="125">
        <v>10917</v>
      </c>
      <c r="AC72" s="92">
        <f t="shared" si="62"/>
        <v>1</v>
      </c>
      <c r="AD72" s="127">
        <v>97</v>
      </c>
      <c r="AE72" s="91">
        <f t="shared" si="63"/>
        <v>1</v>
      </c>
      <c r="AF72" s="93">
        <f t="shared" si="64"/>
        <v>5</v>
      </c>
      <c r="AG72" s="125">
        <v>1592</v>
      </c>
      <c r="AH72" s="94">
        <f t="shared" si="65"/>
        <v>2.7307032590051459</v>
      </c>
      <c r="AI72" s="95">
        <f t="shared" si="66"/>
        <v>0</v>
      </c>
      <c r="AJ72" s="125">
        <v>2413</v>
      </c>
      <c r="AK72" s="83">
        <f t="shared" si="67"/>
        <v>4.1965217391304348</v>
      </c>
      <c r="AL72" s="96">
        <f t="shared" si="74"/>
        <v>0</v>
      </c>
      <c r="AM72" s="125">
        <v>1493</v>
      </c>
      <c r="AN72" s="83">
        <f t="shared" si="68"/>
        <v>43.911764705882355</v>
      </c>
      <c r="AO72" s="97">
        <f t="shared" si="69"/>
        <v>1</v>
      </c>
      <c r="AP72" s="98">
        <f t="shared" si="70"/>
        <v>1</v>
      </c>
      <c r="AQ72" s="87">
        <v>1</v>
      </c>
      <c r="AR72" s="87">
        <v>0</v>
      </c>
      <c r="AS72" s="83">
        <v>1</v>
      </c>
      <c r="AT72" s="98">
        <f t="shared" si="71"/>
        <v>2</v>
      </c>
      <c r="AU72" s="99">
        <f t="shared" si="72"/>
        <v>16</v>
      </c>
      <c r="AV72" s="100">
        <f t="shared" si="73"/>
        <v>0.76190476190476186</v>
      </c>
      <c r="AW72" s="119" t="s">
        <v>48</v>
      </c>
      <c r="AX72" s="117" t="s">
        <v>161</v>
      </c>
    </row>
    <row r="73" spans="1:50" s="16" customFormat="1" x14ac:dyDescent="0.2">
      <c r="A73" s="35">
        <f t="shared" ref="A73:A96" si="75">A72+1</f>
        <v>66</v>
      </c>
      <c r="B73" s="76" t="s">
        <v>55</v>
      </c>
      <c r="C73" s="129">
        <v>58</v>
      </c>
      <c r="D73" s="125">
        <v>71</v>
      </c>
      <c r="E73" s="84">
        <f t="shared" si="52"/>
        <v>1</v>
      </c>
      <c r="F73" s="129">
        <v>2006</v>
      </c>
      <c r="G73" s="125">
        <v>2047</v>
      </c>
      <c r="H73" s="85">
        <f t="shared" si="53"/>
        <v>1</v>
      </c>
      <c r="I73" s="129">
        <v>60</v>
      </c>
      <c r="J73" s="125">
        <v>60</v>
      </c>
      <c r="K73" s="86">
        <f t="shared" si="51"/>
        <v>1</v>
      </c>
      <c r="L73" s="125">
        <v>2990</v>
      </c>
      <c r="M73" s="125">
        <v>97</v>
      </c>
      <c r="N73" s="88">
        <f t="shared" si="54"/>
        <v>2</v>
      </c>
      <c r="O73" s="125">
        <v>427</v>
      </c>
      <c r="P73" s="88">
        <f t="shared" si="55"/>
        <v>1</v>
      </c>
      <c r="Q73" s="128">
        <v>1904</v>
      </c>
      <c r="R73" s="125">
        <v>2214</v>
      </c>
      <c r="S73" s="126">
        <f t="shared" si="56"/>
        <v>116.28151260504201</v>
      </c>
      <c r="T73" s="88">
        <f t="shared" si="57"/>
        <v>2</v>
      </c>
      <c r="U73" s="89">
        <f t="shared" si="58"/>
        <v>8</v>
      </c>
      <c r="V73" s="125">
        <v>93</v>
      </c>
      <c r="W73" s="90">
        <f t="shared" si="59"/>
        <v>1</v>
      </c>
      <c r="X73" s="125">
        <v>89</v>
      </c>
      <c r="Y73" s="91">
        <f t="shared" si="60"/>
        <v>1</v>
      </c>
      <c r="Z73" s="125">
        <v>86982</v>
      </c>
      <c r="AA73" s="90">
        <f t="shared" si="61"/>
        <v>1</v>
      </c>
      <c r="AB73" s="125">
        <v>27280</v>
      </c>
      <c r="AC73" s="92">
        <f t="shared" si="62"/>
        <v>1</v>
      </c>
      <c r="AD73" s="127">
        <v>96</v>
      </c>
      <c r="AE73" s="91">
        <f t="shared" si="63"/>
        <v>1</v>
      </c>
      <c r="AF73" s="93">
        <f t="shared" si="64"/>
        <v>5</v>
      </c>
      <c r="AG73" s="125">
        <v>4877</v>
      </c>
      <c r="AH73" s="94">
        <f t="shared" si="65"/>
        <v>1.6311036789297659</v>
      </c>
      <c r="AI73" s="95">
        <f t="shared" si="66"/>
        <v>0</v>
      </c>
      <c r="AJ73" s="125">
        <v>4990</v>
      </c>
      <c r="AK73" s="83">
        <f t="shared" si="67"/>
        <v>2.4377137274059599</v>
      </c>
      <c r="AL73" s="96">
        <f t="shared" si="74"/>
        <v>0</v>
      </c>
      <c r="AM73" s="125">
        <v>2827</v>
      </c>
      <c r="AN73" s="83">
        <f t="shared" si="68"/>
        <v>39.816901408450704</v>
      </c>
      <c r="AO73" s="97">
        <f t="shared" si="69"/>
        <v>1</v>
      </c>
      <c r="AP73" s="98">
        <f t="shared" si="70"/>
        <v>1</v>
      </c>
      <c r="AQ73" s="87">
        <v>1</v>
      </c>
      <c r="AR73" s="87">
        <v>0</v>
      </c>
      <c r="AS73" s="83">
        <v>1</v>
      </c>
      <c r="AT73" s="98">
        <f t="shared" si="71"/>
        <v>2</v>
      </c>
      <c r="AU73" s="99">
        <f t="shared" si="72"/>
        <v>16</v>
      </c>
      <c r="AV73" s="100">
        <f t="shared" si="73"/>
        <v>0.76190476190476186</v>
      </c>
      <c r="AW73" s="119" t="s">
        <v>55</v>
      </c>
      <c r="AX73" s="117" t="s">
        <v>168</v>
      </c>
    </row>
    <row r="74" spans="1:50" s="16" customFormat="1" x14ac:dyDescent="0.2">
      <c r="A74" s="35">
        <f t="shared" si="75"/>
        <v>67</v>
      </c>
      <c r="B74" s="76" t="s">
        <v>58</v>
      </c>
      <c r="C74" s="129">
        <v>82</v>
      </c>
      <c r="D74" s="125">
        <v>95</v>
      </c>
      <c r="E74" s="84">
        <f t="shared" si="52"/>
        <v>1</v>
      </c>
      <c r="F74" s="129">
        <v>1967</v>
      </c>
      <c r="G74" s="125">
        <v>1984</v>
      </c>
      <c r="H74" s="85">
        <f t="shared" si="53"/>
        <v>1</v>
      </c>
      <c r="I74" s="129">
        <v>61</v>
      </c>
      <c r="J74" s="125">
        <v>61</v>
      </c>
      <c r="K74" s="86">
        <f t="shared" si="51"/>
        <v>1</v>
      </c>
      <c r="L74" s="125">
        <v>2977</v>
      </c>
      <c r="M74" s="125">
        <v>100</v>
      </c>
      <c r="N74" s="88">
        <f t="shared" si="54"/>
        <v>2</v>
      </c>
      <c r="O74" s="125">
        <v>252</v>
      </c>
      <c r="P74" s="88">
        <f t="shared" si="55"/>
        <v>1</v>
      </c>
      <c r="Q74" s="128">
        <v>2047</v>
      </c>
      <c r="R74" s="125">
        <v>2323</v>
      </c>
      <c r="S74" s="126">
        <f t="shared" si="56"/>
        <v>113.48314606741573</v>
      </c>
      <c r="T74" s="88">
        <f t="shared" si="57"/>
        <v>2</v>
      </c>
      <c r="U74" s="89">
        <f t="shared" si="58"/>
        <v>8</v>
      </c>
      <c r="V74" s="125">
        <v>89</v>
      </c>
      <c r="W74" s="90">
        <f t="shared" si="59"/>
        <v>1</v>
      </c>
      <c r="X74" s="125">
        <v>89</v>
      </c>
      <c r="Y74" s="91">
        <f t="shared" si="60"/>
        <v>1</v>
      </c>
      <c r="Z74" s="125">
        <v>71675</v>
      </c>
      <c r="AA74" s="90">
        <f t="shared" si="61"/>
        <v>1</v>
      </c>
      <c r="AB74" s="125">
        <v>27301</v>
      </c>
      <c r="AC74" s="92">
        <f t="shared" si="62"/>
        <v>1</v>
      </c>
      <c r="AD74" s="127">
        <v>96</v>
      </c>
      <c r="AE74" s="91">
        <f t="shared" si="63"/>
        <v>1</v>
      </c>
      <c r="AF74" s="93">
        <f t="shared" si="64"/>
        <v>5</v>
      </c>
      <c r="AG74" s="125">
        <v>17473</v>
      </c>
      <c r="AH74" s="94">
        <f t="shared" si="65"/>
        <v>5.8693315418206247</v>
      </c>
      <c r="AI74" s="95">
        <f t="shared" si="66"/>
        <v>0</v>
      </c>
      <c r="AJ74" s="125">
        <v>7051</v>
      </c>
      <c r="AK74" s="83">
        <f t="shared" si="67"/>
        <v>3.553931451612903</v>
      </c>
      <c r="AL74" s="96">
        <f t="shared" si="74"/>
        <v>0</v>
      </c>
      <c r="AM74" s="125">
        <v>3449</v>
      </c>
      <c r="AN74" s="83">
        <f t="shared" si="68"/>
        <v>36.305263157894736</v>
      </c>
      <c r="AO74" s="97">
        <f t="shared" si="69"/>
        <v>1</v>
      </c>
      <c r="AP74" s="98">
        <f t="shared" si="70"/>
        <v>1</v>
      </c>
      <c r="AQ74" s="87">
        <v>1</v>
      </c>
      <c r="AR74" s="87">
        <v>0</v>
      </c>
      <c r="AS74" s="83">
        <v>1</v>
      </c>
      <c r="AT74" s="98">
        <f t="shared" si="71"/>
        <v>2</v>
      </c>
      <c r="AU74" s="99">
        <f t="shared" si="72"/>
        <v>16</v>
      </c>
      <c r="AV74" s="100">
        <f t="shared" si="73"/>
        <v>0.76190476190476186</v>
      </c>
      <c r="AW74" s="119" t="s">
        <v>58</v>
      </c>
      <c r="AX74" s="117" t="s">
        <v>171</v>
      </c>
    </row>
    <row r="75" spans="1:50" s="16" customFormat="1" x14ac:dyDescent="0.2">
      <c r="A75" s="35">
        <f t="shared" si="75"/>
        <v>68</v>
      </c>
      <c r="B75" s="76" t="s">
        <v>63</v>
      </c>
      <c r="C75" s="129">
        <v>49</v>
      </c>
      <c r="D75" s="125">
        <v>60</v>
      </c>
      <c r="E75" s="84">
        <f t="shared" si="52"/>
        <v>1</v>
      </c>
      <c r="F75" s="129">
        <v>997</v>
      </c>
      <c r="G75" s="125">
        <v>1011</v>
      </c>
      <c r="H75" s="85">
        <f t="shared" si="53"/>
        <v>1</v>
      </c>
      <c r="I75" s="129">
        <v>37</v>
      </c>
      <c r="J75" s="125">
        <v>37</v>
      </c>
      <c r="K75" s="86">
        <f t="shared" si="51"/>
        <v>1</v>
      </c>
      <c r="L75" s="125">
        <v>1626</v>
      </c>
      <c r="M75" s="125">
        <v>100</v>
      </c>
      <c r="N75" s="88">
        <f t="shared" si="54"/>
        <v>2</v>
      </c>
      <c r="O75" s="125">
        <v>456</v>
      </c>
      <c r="P75" s="88">
        <f t="shared" si="55"/>
        <v>1</v>
      </c>
      <c r="Q75" s="128">
        <v>1300</v>
      </c>
      <c r="R75" s="125">
        <v>1578</v>
      </c>
      <c r="S75" s="126">
        <f t="shared" si="56"/>
        <v>121.38461538461539</v>
      </c>
      <c r="T75" s="88">
        <f t="shared" si="57"/>
        <v>2</v>
      </c>
      <c r="U75" s="89">
        <f t="shared" si="58"/>
        <v>8</v>
      </c>
      <c r="V75" s="125">
        <v>90</v>
      </c>
      <c r="W75" s="90">
        <f t="shared" si="59"/>
        <v>1</v>
      </c>
      <c r="X75" s="125">
        <v>86</v>
      </c>
      <c r="Y75" s="91">
        <f t="shared" si="60"/>
        <v>1</v>
      </c>
      <c r="Z75" s="125">
        <v>37786</v>
      </c>
      <c r="AA75" s="90">
        <f t="shared" si="61"/>
        <v>1</v>
      </c>
      <c r="AB75" s="125">
        <v>11897</v>
      </c>
      <c r="AC75" s="92">
        <f t="shared" si="62"/>
        <v>1</v>
      </c>
      <c r="AD75" s="127">
        <v>91</v>
      </c>
      <c r="AE75" s="91">
        <f t="shared" si="63"/>
        <v>1</v>
      </c>
      <c r="AF75" s="93">
        <f t="shared" si="64"/>
        <v>5</v>
      </c>
      <c r="AG75" s="125">
        <v>4143</v>
      </c>
      <c r="AH75" s="94">
        <f t="shared" si="65"/>
        <v>2.5479704797047971</v>
      </c>
      <c r="AI75" s="95">
        <f t="shared" si="66"/>
        <v>0</v>
      </c>
      <c r="AJ75" s="125">
        <v>4432</v>
      </c>
      <c r="AK75" s="83">
        <f t="shared" si="67"/>
        <v>4.3837784371908999</v>
      </c>
      <c r="AL75" s="96">
        <f t="shared" si="74"/>
        <v>0</v>
      </c>
      <c r="AM75" s="125">
        <v>1824</v>
      </c>
      <c r="AN75" s="83">
        <f t="shared" si="68"/>
        <v>30.4</v>
      </c>
      <c r="AO75" s="97">
        <f t="shared" si="69"/>
        <v>1</v>
      </c>
      <c r="AP75" s="98">
        <f t="shared" si="70"/>
        <v>1</v>
      </c>
      <c r="AQ75" s="87">
        <v>1</v>
      </c>
      <c r="AR75" s="87">
        <v>0</v>
      </c>
      <c r="AS75" s="83">
        <v>1</v>
      </c>
      <c r="AT75" s="98">
        <f t="shared" si="71"/>
        <v>2</v>
      </c>
      <c r="AU75" s="99">
        <f t="shared" si="72"/>
        <v>16</v>
      </c>
      <c r="AV75" s="100">
        <f t="shared" si="73"/>
        <v>0.76190476190476186</v>
      </c>
      <c r="AW75" s="119" t="s">
        <v>63</v>
      </c>
      <c r="AX75" s="116" t="s">
        <v>176</v>
      </c>
    </row>
    <row r="76" spans="1:50" s="16" customFormat="1" x14ac:dyDescent="0.2">
      <c r="A76" s="35">
        <f t="shared" si="75"/>
        <v>69</v>
      </c>
      <c r="B76" s="76" t="s">
        <v>79</v>
      </c>
      <c r="C76" s="129">
        <v>75</v>
      </c>
      <c r="D76" s="125">
        <v>88</v>
      </c>
      <c r="E76" s="84">
        <f t="shared" si="52"/>
        <v>1</v>
      </c>
      <c r="F76" s="129">
        <v>1797</v>
      </c>
      <c r="G76" s="125">
        <v>1802</v>
      </c>
      <c r="H76" s="85">
        <f t="shared" si="53"/>
        <v>1</v>
      </c>
      <c r="I76" s="129">
        <v>61</v>
      </c>
      <c r="J76" s="125">
        <v>61</v>
      </c>
      <c r="K76" s="86">
        <f t="shared" si="51"/>
        <v>1</v>
      </c>
      <c r="L76" s="125">
        <v>2292</v>
      </c>
      <c r="M76" s="125">
        <v>98</v>
      </c>
      <c r="N76" s="88">
        <f t="shared" si="54"/>
        <v>2</v>
      </c>
      <c r="O76" s="125">
        <v>1380</v>
      </c>
      <c r="P76" s="88">
        <f t="shared" si="55"/>
        <v>1</v>
      </c>
      <c r="Q76" s="128">
        <v>1972</v>
      </c>
      <c r="R76" s="125">
        <v>2300</v>
      </c>
      <c r="S76" s="126">
        <f t="shared" si="56"/>
        <v>116.63286004056795</v>
      </c>
      <c r="T76" s="88">
        <f t="shared" si="57"/>
        <v>2</v>
      </c>
      <c r="U76" s="89">
        <f t="shared" si="58"/>
        <v>8</v>
      </c>
      <c r="V76" s="125">
        <v>89</v>
      </c>
      <c r="W76" s="90">
        <f t="shared" si="59"/>
        <v>1</v>
      </c>
      <c r="X76" s="125">
        <v>83</v>
      </c>
      <c r="Y76" s="91">
        <f t="shared" si="60"/>
        <v>1</v>
      </c>
      <c r="Z76" s="125">
        <v>66313</v>
      </c>
      <c r="AA76" s="90">
        <f t="shared" si="61"/>
        <v>1</v>
      </c>
      <c r="AB76" s="125">
        <v>23844</v>
      </c>
      <c r="AC76" s="92">
        <f t="shared" si="62"/>
        <v>1</v>
      </c>
      <c r="AD76" s="127">
        <v>98</v>
      </c>
      <c r="AE76" s="91">
        <f t="shared" si="63"/>
        <v>1</v>
      </c>
      <c r="AF76" s="93">
        <f t="shared" si="64"/>
        <v>5</v>
      </c>
      <c r="AG76" s="125">
        <v>13723</v>
      </c>
      <c r="AH76" s="94">
        <f t="shared" si="65"/>
        <v>5.9873472949389184</v>
      </c>
      <c r="AI76" s="95">
        <f t="shared" si="66"/>
        <v>0</v>
      </c>
      <c r="AJ76" s="125">
        <v>700</v>
      </c>
      <c r="AK76" s="83">
        <f t="shared" si="67"/>
        <v>0.38845726970033295</v>
      </c>
      <c r="AL76" s="96">
        <f t="shared" si="74"/>
        <v>0</v>
      </c>
      <c r="AM76" s="125">
        <v>3071</v>
      </c>
      <c r="AN76" s="83">
        <f t="shared" si="68"/>
        <v>34.897727272727273</v>
      </c>
      <c r="AO76" s="97">
        <f t="shared" si="69"/>
        <v>1</v>
      </c>
      <c r="AP76" s="98">
        <f t="shared" si="70"/>
        <v>1</v>
      </c>
      <c r="AQ76" s="87">
        <v>1</v>
      </c>
      <c r="AR76" s="87">
        <v>0</v>
      </c>
      <c r="AS76" s="83">
        <v>1</v>
      </c>
      <c r="AT76" s="98">
        <f t="shared" si="71"/>
        <v>2</v>
      </c>
      <c r="AU76" s="99">
        <f t="shared" si="72"/>
        <v>16</v>
      </c>
      <c r="AV76" s="100">
        <f t="shared" si="73"/>
        <v>0.76190476190476186</v>
      </c>
      <c r="AW76" s="119" t="s">
        <v>79</v>
      </c>
      <c r="AX76" s="117" t="s">
        <v>192</v>
      </c>
    </row>
    <row r="77" spans="1:50" s="16" customFormat="1" x14ac:dyDescent="0.2">
      <c r="A77" s="35">
        <f t="shared" si="75"/>
        <v>70</v>
      </c>
      <c r="B77" s="76" t="s">
        <v>86</v>
      </c>
      <c r="C77" s="129">
        <v>108</v>
      </c>
      <c r="D77" s="125">
        <v>131</v>
      </c>
      <c r="E77" s="84">
        <f t="shared" si="52"/>
        <v>1</v>
      </c>
      <c r="F77" s="129">
        <v>3029</v>
      </c>
      <c r="G77" s="125">
        <v>3040</v>
      </c>
      <c r="H77" s="85">
        <f t="shared" si="53"/>
        <v>1</v>
      </c>
      <c r="I77" s="129">
        <v>95</v>
      </c>
      <c r="J77" s="125">
        <v>95</v>
      </c>
      <c r="K77" s="86">
        <f t="shared" si="51"/>
        <v>1</v>
      </c>
      <c r="L77" s="125">
        <v>4831</v>
      </c>
      <c r="M77" s="125">
        <v>99</v>
      </c>
      <c r="N77" s="88">
        <f t="shared" si="54"/>
        <v>2</v>
      </c>
      <c r="O77" s="125">
        <v>286</v>
      </c>
      <c r="P77" s="88">
        <f t="shared" si="55"/>
        <v>1</v>
      </c>
      <c r="Q77" s="128">
        <v>2961</v>
      </c>
      <c r="R77" s="125">
        <v>3462</v>
      </c>
      <c r="S77" s="126">
        <f t="shared" si="56"/>
        <v>116.91995947315097</v>
      </c>
      <c r="T77" s="88">
        <f t="shared" si="57"/>
        <v>2</v>
      </c>
      <c r="U77" s="89">
        <f t="shared" si="58"/>
        <v>8</v>
      </c>
      <c r="V77" s="125">
        <v>93</v>
      </c>
      <c r="W77" s="90">
        <f t="shared" si="59"/>
        <v>1</v>
      </c>
      <c r="X77" s="125">
        <v>83</v>
      </c>
      <c r="Y77" s="91">
        <f t="shared" si="60"/>
        <v>1</v>
      </c>
      <c r="Z77" s="125">
        <v>126134</v>
      </c>
      <c r="AA77" s="90">
        <f t="shared" si="61"/>
        <v>1</v>
      </c>
      <c r="AB77" s="125">
        <v>38964</v>
      </c>
      <c r="AC77" s="92">
        <f t="shared" si="62"/>
        <v>1</v>
      </c>
      <c r="AD77" s="127">
        <v>99</v>
      </c>
      <c r="AE77" s="91">
        <f t="shared" si="63"/>
        <v>1</v>
      </c>
      <c r="AF77" s="93">
        <f t="shared" si="64"/>
        <v>5</v>
      </c>
      <c r="AG77" s="125">
        <v>26920</v>
      </c>
      <c r="AH77" s="94">
        <f t="shared" si="65"/>
        <v>5.5723452701304081</v>
      </c>
      <c r="AI77" s="95">
        <f t="shared" si="66"/>
        <v>0</v>
      </c>
      <c r="AJ77" s="125">
        <v>18561</v>
      </c>
      <c r="AK77" s="83">
        <f t="shared" si="67"/>
        <v>6.1055921052631579</v>
      </c>
      <c r="AL77" s="96">
        <f t="shared" si="74"/>
        <v>0</v>
      </c>
      <c r="AM77" s="125">
        <v>4666</v>
      </c>
      <c r="AN77" s="83">
        <f t="shared" si="68"/>
        <v>35.618320610687022</v>
      </c>
      <c r="AO77" s="97">
        <f t="shared" si="69"/>
        <v>1</v>
      </c>
      <c r="AP77" s="98">
        <f t="shared" si="70"/>
        <v>1</v>
      </c>
      <c r="AQ77" s="87">
        <v>1</v>
      </c>
      <c r="AR77" s="87">
        <v>0</v>
      </c>
      <c r="AS77" s="83">
        <v>1</v>
      </c>
      <c r="AT77" s="98">
        <f t="shared" si="71"/>
        <v>2</v>
      </c>
      <c r="AU77" s="99">
        <f t="shared" si="72"/>
        <v>16</v>
      </c>
      <c r="AV77" s="100">
        <f t="shared" si="73"/>
        <v>0.76190476190476186</v>
      </c>
      <c r="AW77" s="119" t="s">
        <v>86</v>
      </c>
      <c r="AX77" s="117" t="s">
        <v>199</v>
      </c>
    </row>
    <row r="78" spans="1:50" s="16" customFormat="1" x14ac:dyDescent="0.2">
      <c r="A78" s="35">
        <f t="shared" si="75"/>
        <v>71</v>
      </c>
      <c r="B78" s="76" t="s">
        <v>19</v>
      </c>
      <c r="C78" s="129">
        <v>50</v>
      </c>
      <c r="D78" s="125">
        <v>62</v>
      </c>
      <c r="E78" s="84">
        <f t="shared" si="52"/>
        <v>1</v>
      </c>
      <c r="F78" s="129">
        <v>1212</v>
      </c>
      <c r="G78" s="125">
        <v>1197</v>
      </c>
      <c r="H78" s="85">
        <f t="shared" si="53"/>
        <v>1</v>
      </c>
      <c r="I78" s="129">
        <v>41</v>
      </c>
      <c r="J78" s="125">
        <v>41</v>
      </c>
      <c r="K78" s="86">
        <f t="shared" si="51"/>
        <v>1</v>
      </c>
      <c r="L78" s="125">
        <v>1572</v>
      </c>
      <c r="M78" s="125">
        <v>97</v>
      </c>
      <c r="N78" s="88">
        <f t="shared" si="54"/>
        <v>2</v>
      </c>
      <c r="O78" s="125">
        <v>370</v>
      </c>
      <c r="P78" s="88">
        <f t="shared" si="55"/>
        <v>1</v>
      </c>
      <c r="Q78" s="128">
        <v>1355</v>
      </c>
      <c r="R78" s="125">
        <v>1625</v>
      </c>
      <c r="S78" s="126">
        <f t="shared" si="56"/>
        <v>119.92619926199262</v>
      </c>
      <c r="T78" s="88">
        <f t="shared" si="57"/>
        <v>2</v>
      </c>
      <c r="U78" s="89">
        <f t="shared" si="58"/>
        <v>8</v>
      </c>
      <c r="V78" s="125">
        <v>93</v>
      </c>
      <c r="W78" s="90">
        <f t="shared" si="59"/>
        <v>1</v>
      </c>
      <c r="X78" s="125">
        <v>88</v>
      </c>
      <c r="Y78" s="91">
        <f t="shared" si="60"/>
        <v>1</v>
      </c>
      <c r="Z78" s="125">
        <v>41084</v>
      </c>
      <c r="AA78" s="90">
        <f t="shared" si="61"/>
        <v>1</v>
      </c>
      <c r="AB78" s="125">
        <v>16672</v>
      </c>
      <c r="AC78" s="92">
        <f t="shared" si="62"/>
        <v>1</v>
      </c>
      <c r="AD78" s="127">
        <v>97</v>
      </c>
      <c r="AE78" s="91">
        <f t="shared" si="63"/>
        <v>1</v>
      </c>
      <c r="AF78" s="93">
        <f t="shared" si="64"/>
        <v>5</v>
      </c>
      <c r="AG78" s="125">
        <v>8505</v>
      </c>
      <c r="AH78" s="94">
        <f t="shared" si="65"/>
        <v>5.4103053435114505</v>
      </c>
      <c r="AI78" s="95">
        <f t="shared" si="66"/>
        <v>0</v>
      </c>
      <c r="AJ78" s="125">
        <v>8410</v>
      </c>
      <c r="AK78" s="83">
        <f t="shared" si="67"/>
        <v>7.0258980785296572</v>
      </c>
      <c r="AL78" s="96">
        <f t="shared" si="74"/>
        <v>0</v>
      </c>
      <c r="AM78" s="125">
        <v>1836</v>
      </c>
      <c r="AN78" s="83">
        <f t="shared" si="68"/>
        <v>29.612903225806452</v>
      </c>
      <c r="AO78" s="97">
        <f t="shared" si="69"/>
        <v>0</v>
      </c>
      <c r="AP78" s="98">
        <f t="shared" si="70"/>
        <v>0</v>
      </c>
      <c r="AQ78" s="87">
        <v>1</v>
      </c>
      <c r="AR78" s="87">
        <v>0</v>
      </c>
      <c r="AS78" s="83">
        <v>1</v>
      </c>
      <c r="AT78" s="98">
        <f t="shared" si="71"/>
        <v>2</v>
      </c>
      <c r="AU78" s="99">
        <f t="shared" si="72"/>
        <v>15</v>
      </c>
      <c r="AV78" s="100">
        <f t="shared" si="73"/>
        <v>0.7142857142857143</v>
      </c>
      <c r="AW78" s="119" t="s">
        <v>19</v>
      </c>
      <c r="AX78" s="117" t="s">
        <v>132</v>
      </c>
    </row>
    <row r="79" spans="1:50" s="16" customFormat="1" x14ac:dyDescent="0.2">
      <c r="A79" s="35">
        <f t="shared" si="75"/>
        <v>72</v>
      </c>
      <c r="B79" s="76" t="s">
        <v>21</v>
      </c>
      <c r="C79" s="129">
        <v>54</v>
      </c>
      <c r="D79" s="125">
        <v>60</v>
      </c>
      <c r="E79" s="84">
        <f t="shared" si="52"/>
        <v>1</v>
      </c>
      <c r="F79" s="129">
        <v>1097</v>
      </c>
      <c r="G79" s="125">
        <v>1103</v>
      </c>
      <c r="H79" s="85">
        <f t="shared" si="53"/>
        <v>1</v>
      </c>
      <c r="I79" s="129">
        <v>40</v>
      </c>
      <c r="J79" s="125">
        <v>40</v>
      </c>
      <c r="K79" s="86">
        <f t="shared" si="51"/>
        <v>1</v>
      </c>
      <c r="L79" s="125">
        <v>1524</v>
      </c>
      <c r="M79" s="125">
        <v>94</v>
      </c>
      <c r="N79" s="88">
        <f t="shared" si="54"/>
        <v>1</v>
      </c>
      <c r="O79" s="125">
        <v>1082</v>
      </c>
      <c r="P79" s="88">
        <f t="shared" si="55"/>
        <v>1</v>
      </c>
      <c r="Q79" s="128">
        <v>1354</v>
      </c>
      <c r="R79" s="125">
        <v>1617</v>
      </c>
      <c r="S79" s="126">
        <f t="shared" si="56"/>
        <v>119.42392909896603</v>
      </c>
      <c r="T79" s="88">
        <f t="shared" si="57"/>
        <v>2</v>
      </c>
      <c r="U79" s="89">
        <f t="shared" si="58"/>
        <v>7</v>
      </c>
      <c r="V79" s="125">
        <v>94</v>
      </c>
      <c r="W79" s="90">
        <f t="shared" si="59"/>
        <v>1</v>
      </c>
      <c r="X79" s="125">
        <v>89</v>
      </c>
      <c r="Y79" s="91">
        <f t="shared" si="60"/>
        <v>1</v>
      </c>
      <c r="Z79" s="125">
        <v>52562</v>
      </c>
      <c r="AA79" s="90">
        <f t="shared" si="61"/>
        <v>1</v>
      </c>
      <c r="AB79" s="125">
        <v>16450</v>
      </c>
      <c r="AC79" s="92">
        <f t="shared" si="62"/>
        <v>1</v>
      </c>
      <c r="AD79" s="127">
        <v>99</v>
      </c>
      <c r="AE79" s="91">
        <f t="shared" si="63"/>
        <v>1</v>
      </c>
      <c r="AF79" s="93">
        <f t="shared" si="64"/>
        <v>5</v>
      </c>
      <c r="AG79" s="125">
        <v>10926</v>
      </c>
      <c r="AH79" s="94">
        <f t="shared" si="65"/>
        <v>7.1692913385826769</v>
      </c>
      <c r="AI79" s="95">
        <f t="shared" si="66"/>
        <v>0</v>
      </c>
      <c r="AJ79" s="125">
        <v>5367</v>
      </c>
      <c r="AK79" s="83">
        <f t="shared" si="67"/>
        <v>4.8658204895738892</v>
      </c>
      <c r="AL79" s="96">
        <f t="shared" si="74"/>
        <v>0</v>
      </c>
      <c r="AM79" s="125">
        <v>2950</v>
      </c>
      <c r="AN79" s="83">
        <f t="shared" si="68"/>
        <v>49.166666666666664</v>
      </c>
      <c r="AO79" s="97">
        <f t="shared" si="69"/>
        <v>1</v>
      </c>
      <c r="AP79" s="98">
        <f t="shared" si="70"/>
        <v>1</v>
      </c>
      <c r="AQ79" s="87">
        <v>1</v>
      </c>
      <c r="AR79" s="87">
        <v>0</v>
      </c>
      <c r="AS79" s="83">
        <v>1</v>
      </c>
      <c r="AT79" s="98">
        <f t="shared" si="71"/>
        <v>2</v>
      </c>
      <c r="AU79" s="99">
        <f t="shared" si="72"/>
        <v>15</v>
      </c>
      <c r="AV79" s="100">
        <f t="shared" si="73"/>
        <v>0.7142857142857143</v>
      </c>
      <c r="AW79" s="119" t="s">
        <v>21</v>
      </c>
      <c r="AX79" s="116" t="s">
        <v>134</v>
      </c>
    </row>
    <row r="80" spans="1:50" s="16" customFormat="1" x14ac:dyDescent="0.2">
      <c r="A80" s="35">
        <f t="shared" si="75"/>
        <v>73</v>
      </c>
      <c r="B80" s="76" t="s">
        <v>103</v>
      </c>
      <c r="C80" s="129">
        <v>18</v>
      </c>
      <c r="D80" s="125">
        <v>18</v>
      </c>
      <c r="E80" s="84">
        <f t="shared" si="52"/>
        <v>1</v>
      </c>
      <c r="F80" s="129">
        <v>534</v>
      </c>
      <c r="G80" s="125">
        <v>521</v>
      </c>
      <c r="H80" s="85">
        <f t="shared" si="53"/>
        <v>1</v>
      </c>
      <c r="I80" s="129">
        <v>22</v>
      </c>
      <c r="J80" s="125">
        <v>22</v>
      </c>
      <c r="K80" s="86">
        <f t="shared" si="51"/>
        <v>1</v>
      </c>
      <c r="L80" s="125">
        <v>428</v>
      </c>
      <c r="M80" s="113">
        <v>65</v>
      </c>
      <c r="N80" s="113">
        <v>2</v>
      </c>
      <c r="O80" s="115">
        <v>112</v>
      </c>
      <c r="P80" s="124">
        <v>1</v>
      </c>
      <c r="Q80" s="128">
        <v>476</v>
      </c>
      <c r="R80" s="125">
        <v>581</v>
      </c>
      <c r="S80" s="126">
        <f t="shared" si="56"/>
        <v>122.05882352941177</v>
      </c>
      <c r="T80" s="88">
        <f t="shared" si="57"/>
        <v>2</v>
      </c>
      <c r="U80" s="89">
        <f t="shared" si="58"/>
        <v>8</v>
      </c>
      <c r="V80" s="125">
        <v>87</v>
      </c>
      <c r="W80" s="90">
        <f t="shared" si="59"/>
        <v>1</v>
      </c>
      <c r="X80" s="125">
        <v>88</v>
      </c>
      <c r="Y80" s="91">
        <f t="shared" si="60"/>
        <v>1</v>
      </c>
      <c r="Z80" s="125">
        <v>11870</v>
      </c>
      <c r="AA80" s="90">
        <f t="shared" si="61"/>
        <v>0</v>
      </c>
      <c r="AB80" s="125">
        <v>5076</v>
      </c>
      <c r="AC80" s="92">
        <f t="shared" si="62"/>
        <v>1</v>
      </c>
      <c r="AD80" s="127">
        <v>100</v>
      </c>
      <c r="AE80" s="91">
        <f t="shared" si="63"/>
        <v>1</v>
      </c>
      <c r="AF80" s="93">
        <f t="shared" si="64"/>
        <v>4</v>
      </c>
      <c r="AG80" s="125">
        <v>3</v>
      </c>
      <c r="AH80" s="94">
        <f t="shared" si="65"/>
        <v>7.0093457943925233E-3</v>
      </c>
      <c r="AI80" s="95">
        <f t="shared" si="66"/>
        <v>0</v>
      </c>
      <c r="AJ80" s="125">
        <v>43</v>
      </c>
      <c r="AK80" s="83">
        <f t="shared" si="67"/>
        <v>8.253358925143954E-2</v>
      </c>
      <c r="AL80" s="96">
        <f t="shared" si="74"/>
        <v>0</v>
      </c>
      <c r="AM80" s="125">
        <v>525</v>
      </c>
      <c r="AN80" s="83">
        <f t="shared" si="68"/>
        <v>29.166666666666668</v>
      </c>
      <c r="AO80" s="97">
        <f t="shared" si="69"/>
        <v>0</v>
      </c>
      <c r="AP80" s="98">
        <f t="shared" si="70"/>
        <v>0</v>
      </c>
      <c r="AQ80" s="87">
        <v>1</v>
      </c>
      <c r="AR80" s="87">
        <v>1</v>
      </c>
      <c r="AS80" s="83">
        <v>1</v>
      </c>
      <c r="AT80" s="98">
        <f t="shared" si="71"/>
        <v>3</v>
      </c>
      <c r="AU80" s="99">
        <f t="shared" si="72"/>
        <v>15</v>
      </c>
      <c r="AV80" s="100">
        <f t="shared" si="73"/>
        <v>0.7142857142857143</v>
      </c>
      <c r="AW80" s="119" t="s">
        <v>103</v>
      </c>
      <c r="AX80" s="117" t="s">
        <v>216</v>
      </c>
    </row>
    <row r="81" spans="1:50" s="16" customFormat="1" x14ac:dyDescent="0.2">
      <c r="A81" s="35">
        <f t="shared" si="75"/>
        <v>74</v>
      </c>
      <c r="B81" s="76" t="s">
        <v>33</v>
      </c>
      <c r="C81" s="129">
        <v>31</v>
      </c>
      <c r="D81" s="125">
        <v>39</v>
      </c>
      <c r="E81" s="84">
        <f t="shared" si="52"/>
        <v>0</v>
      </c>
      <c r="F81" s="129">
        <v>758</v>
      </c>
      <c r="G81" s="125">
        <v>761</v>
      </c>
      <c r="H81" s="85">
        <f t="shared" si="53"/>
        <v>1</v>
      </c>
      <c r="I81" s="129">
        <v>27</v>
      </c>
      <c r="J81" s="125">
        <v>27</v>
      </c>
      <c r="K81" s="86">
        <f t="shared" si="51"/>
        <v>1</v>
      </c>
      <c r="L81" s="125">
        <v>952</v>
      </c>
      <c r="M81" s="125">
        <v>82</v>
      </c>
      <c r="N81" s="88">
        <f t="shared" ref="N81:N96" si="76">IF(M81&gt;=95,2,IF(M81&gt;=85,1,0))</f>
        <v>0</v>
      </c>
      <c r="O81" s="125">
        <v>214</v>
      </c>
      <c r="P81" s="88">
        <f t="shared" ref="P81:P96" si="77">IF(O81&gt;=200,1,0)</f>
        <v>1</v>
      </c>
      <c r="Q81" s="128">
        <v>789</v>
      </c>
      <c r="R81" s="125">
        <v>948</v>
      </c>
      <c r="S81" s="126">
        <f t="shared" si="56"/>
        <v>120.15209125475285</v>
      </c>
      <c r="T81" s="88">
        <f t="shared" si="57"/>
        <v>2</v>
      </c>
      <c r="U81" s="89">
        <f t="shared" si="58"/>
        <v>5</v>
      </c>
      <c r="V81" s="125">
        <v>97</v>
      </c>
      <c r="W81" s="90">
        <f t="shared" si="59"/>
        <v>2</v>
      </c>
      <c r="X81" s="125">
        <v>97</v>
      </c>
      <c r="Y81" s="91">
        <f t="shared" si="60"/>
        <v>2</v>
      </c>
      <c r="Z81" s="125">
        <v>25884</v>
      </c>
      <c r="AA81" s="90">
        <f t="shared" si="61"/>
        <v>1</v>
      </c>
      <c r="AB81" s="125">
        <v>10685</v>
      </c>
      <c r="AC81" s="92">
        <f t="shared" si="62"/>
        <v>1</v>
      </c>
      <c r="AD81" s="127">
        <v>98</v>
      </c>
      <c r="AE81" s="91">
        <f t="shared" si="63"/>
        <v>1</v>
      </c>
      <c r="AF81" s="93">
        <f t="shared" si="64"/>
        <v>7</v>
      </c>
      <c r="AG81" s="125">
        <v>1479</v>
      </c>
      <c r="AH81" s="94">
        <f t="shared" si="65"/>
        <v>1.5535714285714286</v>
      </c>
      <c r="AI81" s="95">
        <f t="shared" si="66"/>
        <v>0</v>
      </c>
      <c r="AJ81" s="125">
        <v>7994</v>
      </c>
      <c r="AK81" s="83">
        <f t="shared" si="67"/>
        <v>10.504599211563733</v>
      </c>
      <c r="AL81" s="96">
        <f t="shared" si="74"/>
        <v>1</v>
      </c>
      <c r="AM81" s="125">
        <v>1582</v>
      </c>
      <c r="AN81" s="83">
        <f t="shared" si="68"/>
        <v>40.564102564102562</v>
      </c>
      <c r="AO81" s="97">
        <f t="shared" si="69"/>
        <v>1</v>
      </c>
      <c r="AP81" s="98">
        <f t="shared" si="70"/>
        <v>2</v>
      </c>
      <c r="AQ81" s="87">
        <v>0</v>
      </c>
      <c r="AR81" s="87">
        <v>0</v>
      </c>
      <c r="AS81" s="83">
        <v>1</v>
      </c>
      <c r="AT81" s="98">
        <f t="shared" si="71"/>
        <v>1</v>
      </c>
      <c r="AU81" s="99">
        <f t="shared" si="72"/>
        <v>15</v>
      </c>
      <c r="AV81" s="100">
        <f t="shared" si="73"/>
        <v>0.7142857142857143</v>
      </c>
      <c r="AW81" s="119" t="s">
        <v>33</v>
      </c>
      <c r="AX81" s="117" t="s">
        <v>146</v>
      </c>
    </row>
    <row r="82" spans="1:50" s="16" customFormat="1" x14ac:dyDescent="0.2">
      <c r="A82" s="35">
        <f t="shared" si="75"/>
        <v>75</v>
      </c>
      <c r="B82" s="76" t="s">
        <v>34</v>
      </c>
      <c r="C82" s="129">
        <v>61</v>
      </c>
      <c r="D82" s="125">
        <v>69</v>
      </c>
      <c r="E82" s="84">
        <f t="shared" si="52"/>
        <v>1</v>
      </c>
      <c r="F82" s="129">
        <v>1089</v>
      </c>
      <c r="G82" s="125">
        <v>1097</v>
      </c>
      <c r="H82" s="85">
        <f t="shared" si="53"/>
        <v>1</v>
      </c>
      <c r="I82" s="129">
        <v>39</v>
      </c>
      <c r="J82" s="125">
        <v>39</v>
      </c>
      <c r="K82" s="86">
        <f t="shared" si="51"/>
        <v>1</v>
      </c>
      <c r="L82" s="125">
        <v>1287</v>
      </c>
      <c r="M82" s="125">
        <v>100</v>
      </c>
      <c r="N82" s="88">
        <f t="shared" si="76"/>
        <v>2</v>
      </c>
      <c r="O82" s="125">
        <v>644</v>
      </c>
      <c r="P82" s="88">
        <f t="shared" si="77"/>
        <v>1</v>
      </c>
      <c r="Q82" s="128">
        <v>1261.08</v>
      </c>
      <c r="R82" s="125">
        <v>1503</v>
      </c>
      <c r="S82" s="126">
        <f t="shared" si="56"/>
        <v>119.18355695118471</v>
      </c>
      <c r="T82" s="88">
        <f t="shared" si="57"/>
        <v>2</v>
      </c>
      <c r="U82" s="89">
        <f t="shared" si="58"/>
        <v>8</v>
      </c>
      <c r="V82" s="125">
        <v>92</v>
      </c>
      <c r="W82" s="90">
        <f t="shared" si="59"/>
        <v>1</v>
      </c>
      <c r="X82" s="125">
        <v>89</v>
      </c>
      <c r="Y82" s="91">
        <f t="shared" si="60"/>
        <v>1</v>
      </c>
      <c r="Z82" s="125">
        <v>41536</v>
      </c>
      <c r="AA82" s="90">
        <f t="shared" si="61"/>
        <v>1</v>
      </c>
      <c r="AB82" s="125">
        <v>17843</v>
      </c>
      <c r="AC82" s="92">
        <f t="shared" si="62"/>
        <v>1</v>
      </c>
      <c r="AD82" s="127">
        <v>99</v>
      </c>
      <c r="AE82" s="91">
        <f t="shared" si="63"/>
        <v>1</v>
      </c>
      <c r="AF82" s="93">
        <f t="shared" si="64"/>
        <v>5</v>
      </c>
      <c r="AG82" s="125">
        <v>8448</v>
      </c>
      <c r="AH82" s="94">
        <f t="shared" si="65"/>
        <v>6.5641025641025639</v>
      </c>
      <c r="AI82" s="95">
        <f t="shared" si="66"/>
        <v>0</v>
      </c>
      <c r="AJ82" s="125">
        <v>4944</v>
      </c>
      <c r="AK82" s="83">
        <f t="shared" si="67"/>
        <v>4.5068368277119415</v>
      </c>
      <c r="AL82" s="96">
        <f t="shared" si="74"/>
        <v>0</v>
      </c>
      <c r="AM82" s="125">
        <v>1768</v>
      </c>
      <c r="AN82" s="83">
        <f t="shared" si="68"/>
        <v>25.623188405797102</v>
      </c>
      <c r="AO82" s="97">
        <f t="shared" si="69"/>
        <v>0</v>
      </c>
      <c r="AP82" s="98">
        <f t="shared" si="70"/>
        <v>0</v>
      </c>
      <c r="AQ82" s="87">
        <v>1</v>
      </c>
      <c r="AR82" s="87">
        <v>0</v>
      </c>
      <c r="AS82" s="83">
        <v>1</v>
      </c>
      <c r="AT82" s="98">
        <f t="shared" si="71"/>
        <v>2</v>
      </c>
      <c r="AU82" s="99">
        <f t="shared" si="72"/>
        <v>15</v>
      </c>
      <c r="AV82" s="100">
        <f t="shared" si="73"/>
        <v>0.7142857142857143</v>
      </c>
      <c r="AW82" s="119" t="s">
        <v>34</v>
      </c>
      <c r="AX82" s="117" t="s">
        <v>147</v>
      </c>
    </row>
    <row r="83" spans="1:50" s="16" customFormat="1" x14ac:dyDescent="0.2">
      <c r="A83" s="35">
        <f t="shared" si="75"/>
        <v>76</v>
      </c>
      <c r="B83" s="76" t="s">
        <v>51</v>
      </c>
      <c r="C83" s="129">
        <v>63</v>
      </c>
      <c r="D83" s="125">
        <v>71</v>
      </c>
      <c r="E83" s="84">
        <f t="shared" si="52"/>
        <v>1</v>
      </c>
      <c r="F83" s="129">
        <v>1385</v>
      </c>
      <c r="G83" s="125">
        <v>1390</v>
      </c>
      <c r="H83" s="85">
        <f t="shared" si="53"/>
        <v>1</v>
      </c>
      <c r="I83" s="129">
        <v>50</v>
      </c>
      <c r="J83" s="125">
        <v>50</v>
      </c>
      <c r="K83" s="86">
        <f t="shared" si="51"/>
        <v>1</v>
      </c>
      <c r="L83" s="125">
        <v>1848</v>
      </c>
      <c r="M83" s="125">
        <v>96</v>
      </c>
      <c r="N83" s="88">
        <f t="shared" si="76"/>
        <v>2</v>
      </c>
      <c r="O83" s="125">
        <v>723</v>
      </c>
      <c r="P83" s="88">
        <f t="shared" si="77"/>
        <v>1</v>
      </c>
      <c r="Q83" s="128">
        <v>1773.5</v>
      </c>
      <c r="R83" s="125">
        <v>1759</v>
      </c>
      <c r="S83" s="126">
        <f t="shared" si="56"/>
        <v>99.182407668452214</v>
      </c>
      <c r="T83" s="88">
        <f t="shared" si="57"/>
        <v>2</v>
      </c>
      <c r="U83" s="89">
        <f t="shared" si="58"/>
        <v>8</v>
      </c>
      <c r="V83" s="125">
        <v>93</v>
      </c>
      <c r="W83" s="90">
        <f t="shared" si="59"/>
        <v>1</v>
      </c>
      <c r="X83" s="125">
        <v>83</v>
      </c>
      <c r="Y83" s="91">
        <f t="shared" si="60"/>
        <v>1</v>
      </c>
      <c r="Z83" s="125">
        <v>49323</v>
      </c>
      <c r="AA83" s="90">
        <f t="shared" si="61"/>
        <v>1</v>
      </c>
      <c r="AB83" s="125">
        <v>19441</v>
      </c>
      <c r="AC83" s="92">
        <f t="shared" si="62"/>
        <v>1</v>
      </c>
      <c r="AD83" s="127">
        <v>97</v>
      </c>
      <c r="AE83" s="91">
        <f t="shared" si="63"/>
        <v>1</v>
      </c>
      <c r="AF83" s="93">
        <f t="shared" si="64"/>
        <v>5</v>
      </c>
      <c r="AG83" s="125">
        <v>5854</v>
      </c>
      <c r="AH83" s="94">
        <f t="shared" si="65"/>
        <v>3.1677489177489178</v>
      </c>
      <c r="AI83" s="95">
        <f t="shared" si="66"/>
        <v>0</v>
      </c>
      <c r="AJ83" s="125">
        <v>3864</v>
      </c>
      <c r="AK83" s="83">
        <f t="shared" si="67"/>
        <v>2.7798561151079135</v>
      </c>
      <c r="AL83" s="96">
        <f t="shared" si="74"/>
        <v>0</v>
      </c>
      <c r="AM83" s="125">
        <v>1764</v>
      </c>
      <c r="AN83" s="83">
        <f t="shared" si="68"/>
        <v>24.845070422535212</v>
      </c>
      <c r="AO83" s="97">
        <f t="shared" si="69"/>
        <v>0</v>
      </c>
      <c r="AP83" s="98">
        <f t="shared" si="70"/>
        <v>0</v>
      </c>
      <c r="AQ83" s="87">
        <v>1</v>
      </c>
      <c r="AR83" s="87">
        <v>0</v>
      </c>
      <c r="AS83" s="83">
        <v>1</v>
      </c>
      <c r="AT83" s="98">
        <f t="shared" si="71"/>
        <v>2</v>
      </c>
      <c r="AU83" s="99">
        <f t="shared" si="72"/>
        <v>15</v>
      </c>
      <c r="AV83" s="100">
        <f t="shared" si="73"/>
        <v>0.7142857142857143</v>
      </c>
      <c r="AW83" s="119" t="s">
        <v>51</v>
      </c>
      <c r="AX83" s="117" t="s">
        <v>164</v>
      </c>
    </row>
    <row r="84" spans="1:50" s="16" customFormat="1" x14ac:dyDescent="0.2">
      <c r="A84" s="35">
        <f t="shared" si="75"/>
        <v>77</v>
      </c>
      <c r="B84" s="76" t="s">
        <v>56</v>
      </c>
      <c r="C84" s="129">
        <v>26</v>
      </c>
      <c r="D84" s="125">
        <v>34</v>
      </c>
      <c r="E84" s="84">
        <f t="shared" si="52"/>
        <v>0</v>
      </c>
      <c r="F84" s="129">
        <v>720</v>
      </c>
      <c r="G84" s="125">
        <v>720</v>
      </c>
      <c r="H84" s="85">
        <f t="shared" si="53"/>
        <v>1</v>
      </c>
      <c r="I84" s="129">
        <v>24</v>
      </c>
      <c r="J84" s="125">
        <v>24</v>
      </c>
      <c r="K84" s="86">
        <f t="shared" si="51"/>
        <v>1</v>
      </c>
      <c r="L84" s="125">
        <v>938</v>
      </c>
      <c r="M84" s="125">
        <v>100</v>
      </c>
      <c r="N84" s="88">
        <f t="shared" si="76"/>
        <v>2</v>
      </c>
      <c r="O84" s="125">
        <v>323</v>
      </c>
      <c r="P84" s="88">
        <f t="shared" si="77"/>
        <v>1</v>
      </c>
      <c r="Q84" s="128">
        <v>818</v>
      </c>
      <c r="R84" s="125">
        <v>966</v>
      </c>
      <c r="S84" s="126">
        <f t="shared" si="56"/>
        <v>118.09290953545232</v>
      </c>
      <c r="T84" s="88">
        <f t="shared" si="57"/>
        <v>2</v>
      </c>
      <c r="U84" s="89">
        <f t="shared" si="58"/>
        <v>7</v>
      </c>
      <c r="V84" s="125">
        <v>91</v>
      </c>
      <c r="W84" s="90">
        <f t="shared" si="59"/>
        <v>1</v>
      </c>
      <c r="X84" s="125">
        <v>84</v>
      </c>
      <c r="Y84" s="91">
        <f t="shared" si="60"/>
        <v>1</v>
      </c>
      <c r="Z84" s="125">
        <v>20306</v>
      </c>
      <c r="AA84" s="90">
        <f t="shared" si="61"/>
        <v>1</v>
      </c>
      <c r="AB84" s="125">
        <v>10040</v>
      </c>
      <c r="AC84" s="92">
        <f t="shared" si="62"/>
        <v>1</v>
      </c>
      <c r="AD84" s="127">
        <v>98</v>
      </c>
      <c r="AE84" s="91">
        <f t="shared" si="63"/>
        <v>1</v>
      </c>
      <c r="AF84" s="93">
        <f t="shared" si="64"/>
        <v>5</v>
      </c>
      <c r="AG84" s="125">
        <v>3026</v>
      </c>
      <c r="AH84" s="94">
        <f t="shared" si="65"/>
        <v>3.2260127931769724</v>
      </c>
      <c r="AI84" s="95">
        <f t="shared" si="66"/>
        <v>0</v>
      </c>
      <c r="AJ84" s="125">
        <v>910</v>
      </c>
      <c r="AK84" s="83">
        <f t="shared" si="67"/>
        <v>1.2638888888888888</v>
      </c>
      <c r="AL84" s="96">
        <f t="shared" si="74"/>
        <v>0</v>
      </c>
      <c r="AM84" s="125">
        <v>1294</v>
      </c>
      <c r="AN84" s="83">
        <f t="shared" si="68"/>
        <v>38.058823529411768</v>
      </c>
      <c r="AO84" s="97">
        <f t="shared" si="69"/>
        <v>1</v>
      </c>
      <c r="AP84" s="98">
        <f t="shared" si="70"/>
        <v>1</v>
      </c>
      <c r="AQ84" s="87">
        <v>1</v>
      </c>
      <c r="AR84" s="87">
        <v>0</v>
      </c>
      <c r="AS84" s="83">
        <v>1</v>
      </c>
      <c r="AT84" s="98">
        <f t="shared" si="71"/>
        <v>2</v>
      </c>
      <c r="AU84" s="99">
        <f t="shared" si="72"/>
        <v>15</v>
      </c>
      <c r="AV84" s="100">
        <f t="shared" si="73"/>
        <v>0.7142857142857143</v>
      </c>
      <c r="AW84" s="119" t="s">
        <v>56</v>
      </c>
      <c r="AX84" s="116" t="s">
        <v>169</v>
      </c>
    </row>
    <row r="85" spans="1:50" s="17" customFormat="1" x14ac:dyDescent="0.2">
      <c r="A85" s="35">
        <f t="shared" si="75"/>
        <v>78</v>
      </c>
      <c r="B85" s="76" t="s">
        <v>57</v>
      </c>
      <c r="C85" s="129">
        <v>41</v>
      </c>
      <c r="D85" s="125">
        <v>49</v>
      </c>
      <c r="E85" s="84">
        <f t="shared" si="52"/>
        <v>1</v>
      </c>
      <c r="F85" s="129">
        <v>896</v>
      </c>
      <c r="G85" s="125">
        <v>905</v>
      </c>
      <c r="H85" s="85">
        <f t="shared" si="53"/>
        <v>1</v>
      </c>
      <c r="I85" s="129">
        <v>33</v>
      </c>
      <c r="J85" s="125">
        <v>33</v>
      </c>
      <c r="K85" s="86">
        <f t="shared" si="51"/>
        <v>1</v>
      </c>
      <c r="L85" s="125">
        <v>998</v>
      </c>
      <c r="M85" s="125">
        <v>99</v>
      </c>
      <c r="N85" s="88">
        <f t="shared" si="76"/>
        <v>2</v>
      </c>
      <c r="O85" s="125">
        <v>332</v>
      </c>
      <c r="P85" s="88">
        <f t="shared" si="77"/>
        <v>1</v>
      </c>
      <c r="Q85" s="128">
        <v>1060</v>
      </c>
      <c r="R85" s="125">
        <v>1249</v>
      </c>
      <c r="S85" s="126">
        <f t="shared" si="56"/>
        <v>117.83018867924528</v>
      </c>
      <c r="T85" s="88">
        <f t="shared" si="57"/>
        <v>2</v>
      </c>
      <c r="U85" s="89">
        <f t="shared" si="58"/>
        <v>8</v>
      </c>
      <c r="V85" s="125">
        <v>90</v>
      </c>
      <c r="W85" s="90">
        <f t="shared" si="59"/>
        <v>1</v>
      </c>
      <c r="X85" s="125">
        <v>74</v>
      </c>
      <c r="Y85" s="91">
        <f t="shared" si="60"/>
        <v>0</v>
      </c>
      <c r="Z85" s="125">
        <v>25539</v>
      </c>
      <c r="AA85" s="90">
        <f t="shared" si="61"/>
        <v>1</v>
      </c>
      <c r="AB85" s="125">
        <v>8155</v>
      </c>
      <c r="AC85" s="92">
        <f t="shared" si="62"/>
        <v>1</v>
      </c>
      <c r="AD85" s="127">
        <v>99</v>
      </c>
      <c r="AE85" s="91">
        <f t="shared" si="63"/>
        <v>1</v>
      </c>
      <c r="AF85" s="93">
        <f t="shared" si="64"/>
        <v>4</v>
      </c>
      <c r="AG85" s="125">
        <v>5432</v>
      </c>
      <c r="AH85" s="94">
        <f t="shared" si="65"/>
        <v>5.4428857715430858</v>
      </c>
      <c r="AI85" s="95">
        <f t="shared" si="66"/>
        <v>0</v>
      </c>
      <c r="AJ85" s="125">
        <v>1523</v>
      </c>
      <c r="AK85" s="83">
        <f t="shared" si="67"/>
        <v>1.6828729281767956</v>
      </c>
      <c r="AL85" s="96">
        <f t="shared" si="74"/>
        <v>0</v>
      </c>
      <c r="AM85" s="125">
        <v>1598</v>
      </c>
      <c r="AN85" s="83">
        <f t="shared" si="68"/>
        <v>32.612244897959187</v>
      </c>
      <c r="AO85" s="97">
        <f t="shared" si="69"/>
        <v>1</v>
      </c>
      <c r="AP85" s="98">
        <f t="shared" si="70"/>
        <v>1</v>
      </c>
      <c r="AQ85" s="87">
        <v>1</v>
      </c>
      <c r="AR85" s="87">
        <v>0</v>
      </c>
      <c r="AS85" s="83">
        <v>1</v>
      </c>
      <c r="AT85" s="98">
        <f t="shared" si="71"/>
        <v>2</v>
      </c>
      <c r="AU85" s="99">
        <f t="shared" si="72"/>
        <v>15</v>
      </c>
      <c r="AV85" s="100">
        <f t="shared" si="73"/>
        <v>0.7142857142857143</v>
      </c>
      <c r="AW85" s="119" t="s">
        <v>57</v>
      </c>
      <c r="AX85" s="117" t="s">
        <v>170</v>
      </c>
    </row>
    <row r="86" spans="1:50" s="17" customFormat="1" x14ac:dyDescent="0.2">
      <c r="A86" s="35">
        <f t="shared" si="75"/>
        <v>79</v>
      </c>
      <c r="B86" s="76" t="s">
        <v>116</v>
      </c>
      <c r="C86" s="129">
        <v>97</v>
      </c>
      <c r="D86" s="125">
        <v>118</v>
      </c>
      <c r="E86" s="84">
        <f t="shared" si="52"/>
        <v>1</v>
      </c>
      <c r="F86" s="129">
        <v>3818</v>
      </c>
      <c r="G86" s="125">
        <v>3898</v>
      </c>
      <c r="H86" s="85">
        <f t="shared" si="53"/>
        <v>1</v>
      </c>
      <c r="I86" s="129">
        <v>106</v>
      </c>
      <c r="J86" s="125">
        <v>106</v>
      </c>
      <c r="K86" s="86">
        <f t="shared" si="51"/>
        <v>1</v>
      </c>
      <c r="L86" s="125">
        <v>5983</v>
      </c>
      <c r="M86" s="125">
        <v>99</v>
      </c>
      <c r="N86" s="88">
        <f t="shared" si="76"/>
        <v>2</v>
      </c>
      <c r="O86" s="125">
        <v>1504</v>
      </c>
      <c r="P86" s="88">
        <f t="shared" si="77"/>
        <v>1</v>
      </c>
      <c r="Q86" s="128">
        <v>3749</v>
      </c>
      <c r="R86" s="125">
        <v>3749</v>
      </c>
      <c r="S86" s="126">
        <f t="shared" si="56"/>
        <v>100</v>
      </c>
      <c r="T86" s="88">
        <f t="shared" si="57"/>
        <v>2</v>
      </c>
      <c r="U86" s="89">
        <f t="shared" si="58"/>
        <v>8</v>
      </c>
      <c r="V86" s="125">
        <v>85</v>
      </c>
      <c r="W86" s="90">
        <f t="shared" si="59"/>
        <v>1</v>
      </c>
      <c r="X86" s="125">
        <v>63</v>
      </c>
      <c r="Y86" s="91">
        <f t="shared" si="60"/>
        <v>0</v>
      </c>
      <c r="Z86" s="125">
        <v>104332</v>
      </c>
      <c r="AA86" s="90">
        <f t="shared" si="61"/>
        <v>1</v>
      </c>
      <c r="AB86" s="125">
        <v>45424</v>
      </c>
      <c r="AC86" s="92">
        <f t="shared" si="62"/>
        <v>1</v>
      </c>
      <c r="AD86" s="127">
        <v>97</v>
      </c>
      <c r="AE86" s="91">
        <f t="shared" si="63"/>
        <v>1</v>
      </c>
      <c r="AF86" s="93">
        <f t="shared" si="64"/>
        <v>4</v>
      </c>
      <c r="AG86" s="125">
        <v>10985</v>
      </c>
      <c r="AH86" s="94">
        <f t="shared" si="65"/>
        <v>1.8360354337288984</v>
      </c>
      <c r="AI86" s="95">
        <f t="shared" si="66"/>
        <v>0</v>
      </c>
      <c r="AJ86" s="125">
        <v>16415</v>
      </c>
      <c r="AK86" s="83">
        <f t="shared" si="67"/>
        <v>4.2111339148281166</v>
      </c>
      <c r="AL86" s="96">
        <f t="shared" si="74"/>
        <v>0</v>
      </c>
      <c r="AM86" s="125">
        <v>5328</v>
      </c>
      <c r="AN86" s="83">
        <f t="shared" si="68"/>
        <v>45.152542372881356</v>
      </c>
      <c r="AO86" s="97">
        <f t="shared" si="69"/>
        <v>1</v>
      </c>
      <c r="AP86" s="98">
        <f t="shared" si="70"/>
        <v>1</v>
      </c>
      <c r="AQ86" s="87">
        <v>1</v>
      </c>
      <c r="AR86" s="87">
        <v>0</v>
      </c>
      <c r="AS86" s="83">
        <v>1</v>
      </c>
      <c r="AT86" s="98">
        <f t="shared" si="71"/>
        <v>2</v>
      </c>
      <c r="AU86" s="99">
        <f t="shared" si="72"/>
        <v>15</v>
      </c>
      <c r="AV86" s="100">
        <f t="shared" si="73"/>
        <v>0.7142857142857143</v>
      </c>
      <c r="AW86" s="119" t="s">
        <v>76</v>
      </c>
      <c r="AX86" s="117" t="s">
        <v>189</v>
      </c>
    </row>
    <row r="87" spans="1:50" s="17" customFormat="1" x14ac:dyDescent="0.2">
      <c r="A87" s="35">
        <f t="shared" si="75"/>
        <v>80</v>
      </c>
      <c r="B87" s="76" t="s">
        <v>78</v>
      </c>
      <c r="C87" s="129">
        <v>58</v>
      </c>
      <c r="D87" s="125">
        <v>69</v>
      </c>
      <c r="E87" s="84">
        <f t="shared" si="52"/>
        <v>1</v>
      </c>
      <c r="F87" s="129">
        <v>1337</v>
      </c>
      <c r="G87" s="125">
        <v>1338</v>
      </c>
      <c r="H87" s="85">
        <f t="shared" si="53"/>
        <v>1</v>
      </c>
      <c r="I87" s="129">
        <v>43</v>
      </c>
      <c r="J87" s="125">
        <v>43</v>
      </c>
      <c r="K87" s="86">
        <f t="shared" si="51"/>
        <v>1</v>
      </c>
      <c r="L87" s="125">
        <v>2122</v>
      </c>
      <c r="M87" s="125">
        <v>99</v>
      </c>
      <c r="N87" s="88">
        <f t="shared" si="76"/>
        <v>2</v>
      </c>
      <c r="O87" s="125">
        <v>674</v>
      </c>
      <c r="P87" s="88">
        <f t="shared" si="77"/>
        <v>1</v>
      </c>
      <c r="Q87" s="128">
        <v>1260</v>
      </c>
      <c r="R87" s="125">
        <v>1557</v>
      </c>
      <c r="S87" s="126">
        <f t="shared" si="56"/>
        <v>123.57142857142857</v>
      </c>
      <c r="T87" s="88">
        <f t="shared" si="57"/>
        <v>2</v>
      </c>
      <c r="U87" s="89">
        <f t="shared" si="58"/>
        <v>8</v>
      </c>
      <c r="V87" s="125">
        <v>93</v>
      </c>
      <c r="W87" s="90">
        <f t="shared" si="59"/>
        <v>1</v>
      </c>
      <c r="X87" s="125">
        <v>89</v>
      </c>
      <c r="Y87" s="91">
        <f t="shared" si="60"/>
        <v>1</v>
      </c>
      <c r="Z87" s="125">
        <v>49371</v>
      </c>
      <c r="AA87" s="90">
        <f t="shared" si="61"/>
        <v>1</v>
      </c>
      <c r="AB87" s="125">
        <v>18720</v>
      </c>
      <c r="AC87" s="92">
        <f t="shared" si="62"/>
        <v>1</v>
      </c>
      <c r="AD87" s="127">
        <v>99</v>
      </c>
      <c r="AE87" s="91">
        <f t="shared" si="63"/>
        <v>1</v>
      </c>
      <c r="AF87" s="93">
        <f t="shared" si="64"/>
        <v>5</v>
      </c>
      <c r="AG87" s="125">
        <v>4659</v>
      </c>
      <c r="AH87" s="94">
        <f t="shared" si="65"/>
        <v>2.195570216776626</v>
      </c>
      <c r="AI87" s="95">
        <f t="shared" si="66"/>
        <v>0</v>
      </c>
      <c r="AJ87" s="125">
        <v>4354</v>
      </c>
      <c r="AK87" s="83">
        <f t="shared" si="67"/>
        <v>3.2541106128550075</v>
      </c>
      <c r="AL87" s="96">
        <f t="shared" si="74"/>
        <v>0</v>
      </c>
      <c r="AM87" s="125">
        <v>3484</v>
      </c>
      <c r="AN87" s="83">
        <f t="shared" si="68"/>
        <v>50.492753623188406</v>
      </c>
      <c r="AO87" s="97">
        <f t="shared" si="69"/>
        <v>1</v>
      </c>
      <c r="AP87" s="98">
        <f t="shared" si="70"/>
        <v>1</v>
      </c>
      <c r="AQ87" s="87">
        <v>0</v>
      </c>
      <c r="AR87" s="87">
        <v>0</v>
      </c>
      <c r="AS87" s="83">
        <v>1</v>
      </c>
      <c r="AT87" s="98">
        <f t="shared" si="71"/>
        <v>1</v>
      </c>
      <c r="AU87" s="99">
        <f t="shared" si="72"/>
        <v>15</v>
      </c>
      <c r="AV87" s="100">
        <f t="shared" si="73"/>
        <v>0.7142857142857143</v>
      </c>
      <c r="AW87" s="119" t="s">
        <v>78</v>
      </c>
      <c r="AX87" s="117" t="s">
        <v>191</v>
      </c>
    </row>
    <row r="88" spans="1:50" s="16" customFormat="1" x14ac:dyDescent="0.2">
      <c r="A88" s="35">
        <f t="shared" si="75"/>
        <v>81</v>
      </c>
      <c r="B88" s="76" t="s">
        <v>85</v>
      </c>
      <c r="C88" s="129">
        <v>34</v>
      </c>
      <c r="D88" s="125">
        <v>38</v>
      </c>
      <c r="E88" s="84">
        <f t="shared" si="52"/>
        <v>1</v>
      </c>
      <c r="F88" s="129">
        <v>719</v>
      </c>
      <c r="G88" s="125">
        <v>717</v>
      </c>
      <c r="H88" s="85">
        <f t="shared" si="53"/>
        <v>1</v>
      </c>
      <c r="I88" s="129">
        <v>26</v>
      </c>
      <c r="J88" s="125">
        <v>26</v>
      </c>
      <c r="K88" s="86">
        <f t="shared" si="51"/>
        <v>1</v>
      </c>
      <c r="L88" s="125">
        <v>1055</v>
      </c>
      <c r="M88" s="125">
        <v>97</v>
      </c>
      <c r="N88" s="88">
        <f t="shared" si="76"/>
        <v>2</v>
      </c>
      <c r="O88" s="125">
        <v>442</v>
      </c>
      <c r="P88" s="88">
        <f t="shared" si="77"/>
        <v>1</v>
      </c>
      <c r="Q88" s="128">
        <v>837.5</v>
      </c>
      <c r="R88" s="125">
        <v>1047</v>
      </c>
      <c r="S88" s="126">
        <f t="shared" si="56"/>
        <v>125.01492537313433</v>
      </c>
      <c r="T88" s="88">
        <f t="shared" si="57"/>
        <v>2</v>
      </c>
      <c r="U88" s="89">
        <f t="shared" si="58"/>
        <v>8</v>
      </c>
      <c r="V88" s="125">
        <v>91</v>
      </c>
      <c r="W88" s="90">
        <f t="shared" si="59"/>
        <v>1</v>
      </c>
      <c r="X88" s="125">
        <v>89</v>
      </c>
      <c r="Y88" s="91">
        <f t="shared" si="60"/>
        <v>1</v>
      </c>
      <c r="Z88" s="125">
        <v>34273</v>
      </c>
      <c r="AA88" s="90">
        <f t="shared" si="61"/>
        <v>1</v>
      </c>
      <c r="AB88" s="125">
        <v>9767</v>
      </c>
      <c r="AC88" s="92">
        <f t="shared" si="62"/>
        <v>1</v>
      </c>
      <c r="AD88" s="127">
        <v>99</v>
      </c>
      <c r="AE88" s="91">
        <f t="shared" si="63"/>
        <v>1</v>
      </c>
      <c r="AF88" s="93">
        <f t="shared" si="64"/>
        <v>5</v>
      </c>
      <c r="AG88" s="125">
        <v>4505</v>
      </c>
      <c r="AH88" s="94">
        <f t="shared" si="65"/>
        <v>4.270142180094787</v>
      </c>
      <c r="AI88" s="95">
        <f t="shared" si="66"/>
        <v>0</v>
      </c>
      <c r="AJ88" s="125">
        <v>2809</v>
      </c>
      <c r="AK88" s="83">
        <f t="shared" si="67"/>
        <v>3.917712691771269</v>
      </c>
      <c r="AL88" s="96">
        <f t="shared" si="74"/>
        <v>0</v>
      </c>
      <c r="AM88" s="125">
        <v>970</v>
      </c>
      <c r="AN88" s="83">
        <f t="shared" si="68"/>
        <v>25.526315789473685</v>
      </c>
      <c r="AO88" s="97">
        <f t="shared" si="69"/>
        <v>0</v>
      </c>
      <c r="AP88" s="98">
        <f t="shared" si="70"/>
        <v>0</v>
      </c>
      <c r="AQ88" s="87">
        <v>1</v>
      </c>
      <c r="AR88" s="87">
        <v>0</v>
      </c>
      <c r="AS88" s="83">
        <v>1</v>
      </c>
      <c r="AT88" s="98">
        <f t="shared" si="71"/>
        <v>2</v>
      </c>
      <c r="AU88" s="99">
        <f t="shared" si="72"/>
        <v>15</v>
      </c>
      <c r="AV88" s="100">
        <f t="shared" si="73"/>
        <v>0.7142857142857143</v>
      </c>
      <c r="AW88" s="119" t="s">
        <v>85</v>
      </c>
      <c r="AX88" s="117" t="s">
        <v>198</v>
      </c>
    </row>
    <row r="89" spans="1:50" s="16" customFormat="1" x14ac:dyDescent="0.2">
      <c r="A89" s="35">
        <f t="shared" si="75"/>
        <v>82</v>
      </c>
      <c r="B89" s="76" t="s">
        <v>43</v>
      </c>
      <c r="C89" s="129">
        <v>60</v>
      </c>
      <c r="D89" s="125">
        <v>64</v>
      </c>
      <c r="E89" s="84">
        <f t="shared" si="52"/>
        <v>1</v>
      </c>
      <c r="F89" s="129">
        <v>1320</v>
      </c>
      <c r="G89" s="125">
        <v>1331</v>
      </c>
      <c r="H89" s="85">
        <f t="shared" si="53"/>
        <v>1</v>
      </c>
      <c r="I89" s="129">
        <v>45</v>
      </c>
      <c r="J89" s="125">
        <v>45</v>
      </c>
      <c r="K89" s="86">
        <f t="shared" si="51"/>
        <v>1</v>
      </c>
      <c r="L89" s="125">
        <v>1854</v>
      </c>
      <c r="M89" s="125">
        <v>93</v>
      </c>
      <c r="N89" s="88">
        <f t="shared" si="76"/>
        <v>1</v>
      </c>
      <c r="O89" s="125">
        <v>1445</v>
      </c>
      <c r="P89" s="88">
        <f t="shared" si="77"/>
        <v>1</v>
      </c>
      <c r="Q89" s="128">
        <v>1460</v>
      </c>
      <c r="R89" s="125">
        <v>1810</v>
      </c>
      <c r="S89" s="126">
        <f t="shared" si="56"/>
        <v>123.97260273972603</v>
      </c>
      <c r="T89" s="88">
        <f t="shared" si="57"/>
        <v>2</v>
      </c>
      <c r="U89" s="89">
        <f t="shared" si="58"/>
        <v>7</v>
      </c>
      <c r="V89" s="125">
        <v>88</v>
      </c>
      <c r="W89" s="90">
        <f t="shared" si="59"/>
        <v>1</v>
      </c>
      <c r="X89" s="125">
        <v>84</v>
      </c>
      <c r="Y89" s="91">
        <f t="shared" si="60"/>
        <v>1</v>
      </c>
      <c r="Z89" s="125">
        <v>39849</v>
      </c>
      <c r="AA89" s="90">
        <f t="shared" si="61"/>
        <v>1</v>
      </c>
      <c r="AB89" s="125">
        <v>16404</v>
      </c>
      <c r="AC89" s="92">
        <f t="shared" si="62"/>
        <v>1</v>
      </c>
      <c r="AD89" s="127">
        <v>98</v>
      </c>
      <c r="AE89" s="91">
        <f t="shared" si="63"/>
        <v>1</v>
      </c>
      <c r="AF89" s="93">
        <f t="shared" si="64"/>
        <v>5</v>
      </c>
      <c r="AG89" s="125">
        <v>5522</v>
      </c>
      <c r="AH89" s="94">
        <f t="shared" si="65"/>
        <v>2.9784250269687162</v>
      </c>
      <c r="AI89" s="95">
        <f t="shared" si="66"/>
        <v>0</v>
      </c>
      <c r="AJ89" s="125">
        <v>5244</v>
      </c>
      <c r="AK89" s="83">
        <f t="shared" si="67"/>
        <v>3.9398948159278739</v>
      </c>
      <c r="AL89" s="96">
        <f t="shared" si="74"/>
        <v>0</v>
      </c>
      <c r="AM89" s="125">
        <v>1548</v>
      </c>
      <c r="AN89" s="83">
        <f t="shared" si="68"/>
        <v>24.1875</v>
      </c>
      <c r="AO89" s="97">
        <f t="shared" si="69"/>
        <v>0</v>
      </c>
      <c r="AP89" s="98">
        <f t="shared" si="70"/>
        <v>0</v>
      </c>
      <c r="AQ89" s="87">
        <v>1</v>
      </c>
      <c r="AR89" s="87">
        <v>0</v>
      </c>
      <c r="AS89" s="83">
        <v>1</v>
      </c>
      <c r="AT89" s="98">
        <f t="shared" si="71"/>
        <v>2</v>
      </c>
      <c r="AU89" s="99">
        <f t="shared" si="72"/>
        <v>14</v>
      </c>
      <c r="AV89" s="100">
        <f t="shared" si="73"/>
        <v>0.66666666666666663</v>
      </c>
      <c r="AW89" s="119" t="s">
        <v>43</v>
      </c>
      <c r="AX89" s="116" t="s">
        <v>156</v>
      </c>
    </row>
    <row r="90" spans="1:50" s="16" customFormat="1" x14ac:dyDescent="0.2">
      <c r="A90" s="35">
        <f t="shared" si="75"/>
        <v>83</v>
      </c>
      <c r="B90" s="76" t="s">
        <v>46</v>
      </c>
      <c r="C90" s="129">
        <v>32</v>
      </c>
      <c r="D90" s="125">
        <v>37</v>
      </c>
      <c r="E90" s="84">
        <f t="shared" si="52"/>
        <v>1</v>
      </c>
      <c r="F90" s="129">
        <v>625</v>
      </c>
      <c r="G90" s="125">
        <v>625</v>
      </c>
      <c r="H90" s="85">
        <f t="shared" si="53"/>
        <v>1</v>
      </c>
      <c r="I90" s="129">
        <v>26</v>
      </c>
      <c r="J90" s="125">
        <v>26</v>
      </c>
      <c r="K90" s="86">
        <f t="shared" si="51"/>
        <v>1</v>
      </c>
      <c r="L90" s="125">
        <v>885</v>
      </c>
      <c r="M90" s="125">
        <v>100</v>
      </c>
      <c r="N90" s="88">
        <f t="shared" si="76"/>
        <v>2</v>
      </c>
      <c r="O90" s="125">
        <v>329</v>
      </c>
      <c r="P90" s="88">
        <f t="shared" si="77"/>
        <v>1</v>
      </c>
      <c r="Q90" s="128">
        <v>817</v>
      </c>
      <c r="R90" s="125">
        <v>958</v>
      </c>
      <c r="S90" s="126">
        <f t="shared" si="56"/>
        <v>117.25826193390454</v>
      </c>
      <c r="T90" s="88">
        <f t="shared" si="57"/>
        <v>2</v>
      </c>
      <c r="U90" s="89">
        <f t="shared" si="58"/>
        <v>8</v>
      </c>
      <c r="V90" s="125">
        <v>89</v>
      </c>
      <c r="W90" s="90">
        <f t="shared" si="59"/>
        <v>1</v>
      </c>
      <c r="X90" s="125">
        <v>81</v>
      </c>
      <c r="Y90" s="91">
        <f t="shared" si="60"/>
        <v>1</v>
      </c>
      <c r="Z90" s="125">
        <v>25500</v>
      </c>
      <c r="AA90" s="90">
        <f t="shared" si="61"/>
        <v>1</v>
      </c>
      <c r="AB90" s="125">
        <v>6332</v>
      </c>
      <c r="AC90" s="92">
        <f t="shared" si="62"/>
        <v>1</v>
      </c>
      <c r="AD90" s="127">
        <v>88</v>
      </c>
      <c r="AE90" s="91">
        <f t="shared" si="63"/>
        <v>0</v>
      </c>
      <c r="AF90" s="93">
        <f t="shared" si="64"/>
        <v>4</v>
      </c>
      <c r="AG90" s="125">
        <v>518</v>
      </c>
      <c r="AH90" s="94">
        <f t="shared" si="65"/>
        <v>0.58531073446327686</v>
      </c>
      <c r="AI90" s="95">
        <f t="shared" si="66"/>
        <v>0</v>
      </c>
      <c r="AJ90" s="125">
        <v>1442</v>
      </c>
      <c r="AK90" s="83">
        <f t="shared" si="67"/>
        <v>2.3071999999999999</v>
      </c>
      <c r="AL90" s="96">
        <f t="shared" si="74"/>
        <v>0</v>
      </c>
      <c r="AM90" s="125">
        <v>1004</v>
      </c>
      <c r="AN90" s="83">
        <f t="shared" si="68"/>
        <v>27.135135135135137</v>
      </c>
      <c r="AO90" s="97">
        <f t="shared" si="69"/>
        <v>0</v>
      </c>
      <c r="AP90" s="98">
        <f t="shared" si="70"/>
        <v>0</v>
      </c>
      <c r="AQ90" s="87">
        <v>1</v>
      </c>
      <c r="AR90" s="87">
        <v>0</v>
      </c>
      <c r="AS90" s="83">
        <v>1</v>
      </c>
      <c r="AT90" s="98">
        <f t="shared" si="71"/>
        <v>2</v>
      </c>
      <c r="AU90" s="99">
        <f t="shared" si="72"/>
        <v>14</v>
      </c>
      <c r="AV90" s="100">
        <f t="shared" si="73"/>
        <v>0.66666666666666663</v>
      </c>
      <c r="AW90" s="119" t="s">
        <v>46</v>
      </c>
      <c r="AX90" s="117" t="s">
        <v>159</v>
      </c>
    </row>
    <row r="91" spans="1:50" s="16" customFormat="1" x14ac:dyDescent="0.2">
      <c r="A91" s="35">
        <f t="shared" si="75"/>
        <v>84</v>
      </c>
      <c r="B91" s="76" t="s">
        <v>61</v>
      </c>
      <c r="C91" s="129">
        <v>84</v>
      </c>
      <c r="D91" s="125">
        <v>104</v>
      </c>
      <c r="E91" s="84">
        <f t="shared" si="52"/>
        <v>1</v>
      </c>
      <c r="F91" s="129">
        <v>2591</v>
      </c>
      <c r="G91" s="125">
        <v>2618</v>
      </c>
      <c r="H91" s="85">
        <f t="shared" si="53"/>
        <v>1</v>
      </c>
      <c r="I91" s="129">
        <v>74</v>
      </c>
      <c r="J91" s="125">
        <v>74</v>
      </c>
      <c r="K91" s="86">
        <f t="shared" si="51"/>
        <v>1</v>
      </c>
      <c r="L91" s="125">
        <v>4000</v>
      </c>
      <c r="M91" s="125">
        <v>98</v>
      </c>
      <c r="N91" s="88">
        <f t="shared" si="76"/>
        <v>2</v>
      </c>
      <c r="O91" s="125">
        <v>759</v>
      </c>
      <c r="P91" s="88">
        <f t="shared" si="77"/>
        <v>1</v>
      </c>
      <c r="Q91" s="128">
        <v>2457</v>
      </c>
      <c r="R91" s="125">
        <v>2766</v>
      </c>
      <c r="S91" s="126">
        <f t="shared" si="56"/>
        <v>112.57631257631257</v>
      </c>
      <c r="T91" s="88">
        <f t="shared" si="57"/>
        <v>2</v>
      </c>
      <c r="U91" s="89">
        <f t="shared" si="58"/>
        <v>8</v>
      </c>
      <c r="V91" s="125">
        <v>93</v>
      </c>
      <c r="W91" s="90">
        <f t="shared" si="59"/>
        <v>1</v>
      </c>
      <c r="X91" s="125">
        <v>79</v>
      </c>
      <c r="Y91" s="91">
        <f t="shared" si="60"/>
        <v>0</v>
      </c>
      <c r="Z91" s="125">
        <v>90691</v>
      </c>
      <c r="AA91" s="90">
        <f t="shared" si="61"/>
        <v>1</v>
      </c>
      <c r="AB91" s="125">
        <v>36941</v>
      </c>
      <c r="AC91" s="92">
        <f t="shared" si="62"/>
        <v>1</v>
      </c>
      <c r="AD91" s="127">
        <v>99</v>
      </c>
      <c r="AE91" s="91">
        <f t="shared" si="63"/>
        <v>1</v>
      </c>
      <c r="AF91" s="93">
        <f t="shared" si="64"/>
        <v>4</v>
      </c>
      <c r="AG91" s="125">
        <v>17722</v>
      </c>
      <c r="AH91" s="94">
        <f t="shared" si="65"/>
        <v>4.4305000000000003</v>
      </c>
      <c r="AI91" s="95">
        <f t="shared" si="66"/>
        <v>0</v>
      </c>
      <c r="AJ91" s="125">
        <v>11006</v>
      </c>
      <c r="AK91" s="83">
        <f t="shared" si="67"/>
        <v>4.2039724980901454</v>
      </c>
      <c r="AL91" s="96">
        <f t="shared" si="74"/>
        <v>0</v>
      </c>
      <c r="AM91" s="125">
        <v>3998</v>
      </c>
      <c r="AN91" s="83">
        <f t="shared" si="68"/>
        <v>38.442307692307693</v>
      </c>
      <c r="AO91" s="97">
        <f t="shared" si="69"/>
        <v>1</v>
      </c>
      <c r="AP91" s="98">
        <f t="shared" si="70"/>
        <v>1</v>
      </c>
      <c r="AQ91" s="87">
        <v>1</v>
      </c>
      <c r="AR91" s="87">
        <v>0</v>
      </c>
      <c r="AS91" s="83">
        <v>0</v>
      </c>
      <c r="AT91" s="98">
        <f t="shared" si="71"/>
        <v>1</v>
      </c>
      <c r="AU91" s="99">
        <f t="shared" si="72"/>
        <v>14</v>
      </c>
      <c r="AV91" s="100">
        <f t="shared" si="73"/>
        <v>0.66666666666666663</v>
      </c>
      <c r="AW91" s="119" t="s">
        <v>61</v>
      </c>
      <c r="AX91" s="117" t="s">
        <v>174</v>
      </c>
    </row>
    <row r="92" spans="1:50" s="16" customFormat="1" x14ac:dyDescent="0.2">
      <c r="A92" s="35">
        <f t="shared" si="75"/>
        <v>85</v>
      </c>
      <c r="B92" s="76" t="s">
        <v>77</v>
      </c>
      <c r="C92" s="129">
        <v>28</v>
      </c>
      <c r="D92" s="125">
        <v>33</v>
      </c>
      <c r="E92" s="84">
        <f t="shared" si="52"/>
        <v>1</v>
      </c>
      <c r="F92" s="129">
        <v>608</v>
      </c>
      <c r="G92" s="125">
        <v>618</v>
      </c>
      <c r="H92" s="85">
        <f t="shared" si="53"/>
        <v>1</v>
      </c>
      <c r="I92" s="129">
        <v>24</v>
      </c>
      <c r="J92" s="125">
        <v>24</v>
      </c>
      <c r="K92" s="86">
        <f t="shared" si="51"/>
        <v>1</v>
      </c>
      <c r="L92" s="125">
        <v>935</v>
      </c>
      <c r="M92" s="125">
        <v>94</v>
      </c>
      <c r="N92" s="88">
        <f t="shared" si="76"/>
        <v>1</v>
      </c>
      <c r="O92" s="125">
        <v>359</v>
      </c>
      <c r="P92" s="88">
        <f t="shared" si="77"/>
        <v>1</v>
      </c>
      <c r="Q92" s="128">
        <v>734</v>
      </c>
      <c r="R92" s="125">
        <v>861</v>
      </c>
      <c r="S92" s="126">
        <f t="shared" si="56"/>
        <v>117.3024523160763</v>
      </c>
      <c r="T92" s="88">
        <f t="shared" si="57"/>
        <v>2</v>
      </c>
      <c r="U92" s="89">
        <f t="shared" si="58"/>
        <v>7</v>
      </c>
      <c r="V92" s="125">
        <v>94</v>
      </c>
      <c r="W92" s="90">
        <f t="shared" si="59"/>
        <v>1</v>
      </c>
      <c r="X92" s="125">
        <v>78</v>
      </c>
      <c r="Y92" s="91">
        <f t="shared" si="60"/>
        <v>0</v>
      </c>
      <c r="Z92" s="125">
        <v>21397</v>
      </c>
      <c r="AA92" s="90">
        <f t="shared" si="61"/>
        <v>1</v>
      </c>
      <c r="AB92" s="125">
        <v>6674</v>
      </c>
      <c r="AC92" s="92">
        <f t="shared" si="62"/>
        <v>1</v>
      </c>
      <c r="AD92" s="127">
        <v>100</v>
      </c>
      <c r="AE92" s="91">
        <f t="shared" si="63"/>
        <v>1</v>
      </c>
      <c r="AF92" s="93">
        <f t="shared" si="64"/>
        <v>4</v>
      </c>
      <c r="AG92" s="125">
        <v>3149</v>
      </c>
      <c r="AH92" s="94">
        <f t="shared" si="65"/>
        <v>3.3679144385026736</v>
      </c>
      <c r="AI92" s="95">
        <f t="shared" si="66"/>
        <v>0</v>
      </c>
      <c r="AJ92" s="125">
        <v>1555</v>
      </c>
      <c r="AK92" s="83">
        <f t="shared" si="67"/>
        <v>2.5161812297734629</v>
      </c>
      <c r="AL92" s="96">
        <f t="shared" si="74"/>
        <v>0</v>
      </c>
      <c r="AM92" s="125">
        <v>1499</v>
      </c>
      <c r="AN92" s="83">
        <f t="shared" si="68"/>
        <v>45.424242424242422</v>
      </c>
      <c r="AO92" s="97">
        <f t="shared" si="69"/>
        <v>1</v>
      </c>
      <c r="AP92" s="98">
        <f t="shared" si="70"/>
        <v>1</v>
      </c>
      <c r="AQ92" s="87">
        <v>1</v>
      </c>
      <c r="AR92" s="87">
        <v>0</v>
      </c>
      <c r="AS92" s="83">
        <v>1</v>
      </c>
      <c r="AT92" s="98">
        <f t="shared" si="71"/>
        <v>2</v>
      </c>
      <c r="AU92" s="99">
        <f t="shared" si="72"/>
        <v>14</v>
      </c>
      <c r="AV92" s="100">
        <f t="shared" si="73"/>
        <v>0.66666666666666663</v>
      </c>
      <c r="AW92" s="119" t="s">
        <v>77</v>
      </c>
      <c r="AX92" s="117" t="s">
        <v>190</v>
      </c>
    </row>
    <row r="93" spans="1:50" s="16" customFormat="1" x14ac:dyDescent="0.2">
      <c r="A93" s="35">
        <f t="shared" si="75"/>
        <v>86</v>
      </c>
      <c r="B93" s="76" t="s">
        <v>38</v>
      </c>
      <c r="C93" s="129">
        <v>47</v>
      </c>
      <c r="D93" s="125">
        <v>52</v>
      </c>
      <c r="E93" s="84">
        <f t="shared" si="52"/>
        <v>1</v>
      </c>
      <c r="F93" s="129">
        <v>950</v>
      </c>
      <c r="G93" s="125">
        <v>942</v>
      </c>
      <c r="H93" s="85">
        <f t="shared" si="53"/>
        <v>1</v>
      </c>
      <c r="I93" s="129">
        <v>31</v>
      </c>
      <c r="J93" s="125">
        <v>31</v>
      </c>
      <c r="K93" s="86">
        <f t="shared" si="51"/>
        <v>1</v>
      </c>
      <c r="L93" s="125">
        <v>1198</v>
      </c>
      <c r="M93" s="125">
        <v>98</v>
      </c>
      <c r="N93" s="88">
        <f t="shared" si="76"/>
        <v>2</v>
      </c>
      <c r="O93" s="125">
        <v>340</v>
      </c>
      <c r="P93" s="88">
        <f t="shared" si="77"/>
        <v>1</v>
      </c>
      <c r="Q93" s="128">
        <v>1015.5</v>
      </c>
      <c r="R93" s="125">
        <v>1201</v>
      </c>
      <c r="S93" s="126">
        <f t="shared" si="56"/>
        <v>118.26686361398326</v>
      </c>
      <c r="T93" s="88">
        <f t="shared" si="57"/>
        <v>2</v>
      </c>
      <c r="U93" s="89">
        <f t="shared" si="58"/>
        <v>8</v>
      </c>
      <c r="V93" s="125">
        <v>85</v>
      </c>
      <c r="W93" s="90">
        <f t="shared" si="59"/>
        <v>1</v>
      </c>
      <c r="X93" s="125">
        <v>77</v>
      </c>
      <c r="Y93" s="91">
        <f t="shared" si="60"/>
        <v>0</v>
      </c>
      <c r="Z93" s="125">
        <v>34412</v>
      </c>
      <c r="AA93" s="90">
        <f t="shared" si="61"/>
        <v>1</v>
      </c>
      <c r="AB93" s="125">
        <v>14188</v>
      </c>
      <c r="AC93" s="92">
        <f t="shared" si="62"/>
        <v>1</v>
      </c>
      <c r="AD93" s="127">
        <v>99</v>
      </c>
      <c r="AE93" s="91">
        <f t="shared" si="63"/>
        <v>1</v>
      </c>
      <c r="AF93" s="93">
        <f t="shared" si="64"/>
        <v>4</v>
      </c>
      <c r="AG93" s="125">
        <v>3311</v>
      </c>
      <c r="AH93" s="94">
        <f t="shared" si="65"/>
        <v>2.7637729549248746</v>
      </c>
      <c r="AI93" s="95">
        <f t="shared" si="66"/>
        <v>0</v>
      </c>
      <c r="AJ93" s="125">
        <v>1981</v>
      </c>
      <c r="AK93" s="83">
        <f t="shared" si="67"/>
        <v>2.102972399150743</v>
      </c>
      <c r="AL93" s="96">
        <f t="shared" si="74"/>
        <v>0</v>
      </c>
      <c r="AM93" s="125">
        <v>1229</v>
      </c>
      <c r="AN93" s="83">
        <f t="shared" si="68"/>
        <v>23.634615384615383</v>
      </c>
      <c r="AO93" s="97">
        <f t="shared" si="69"/>
        <v>0</v>
      </c>
      <c r="AP93" s="98">
        <f t="shared" si="70"/>
        <v>0</v>
      </c>
      <c r="AQ93" s="87">
        <v>1</v>
      </c>
      <c r="AR93" s="87">
        <v>0</v>
      </c>
      <c r="AS93" s="83">
        <v>1</v>
      </c>
      <c r="AT93" s="98">
        <f t="shared" si="71"/>
        <v>2</v>
      </c>
      <c r="AU93" s="99">
        <f t="shared" si="72"/>
        <v>14</v>
      </c>
      <c r="AV93" s="100">
        <f t="shared" si="73"/>
        <v>0.66666666666666663</v>
      </c>
      <c r="AW93" s="119" t="s">
        <v>38</v>
      </c>
      <c r="AX93" s="116" t="s">
        <v>151</v>
      </c>
    </row>
    <row r="94" spans="1:50" s="16" customFormat="1" x14ac:dyDescent="0.2">
      <c r="A94" s="35">
        <f t="shared" si="75"/>
        <v>87</v>
      </c>
      <c r="B94" s="76" t="s">
        <v>70</v>
      </c>
      <c r="C94" s="129">
        <v>32</v>
      </c>
      <c r="D94" s="125">
        <v>38</v>
      </c>
      <c r="E94" s="84">
        <f t="shared" si="52"/>
        <v>1</v>
      </c>
      <c r="F94" s="129">
        <v>777</v>
      </c>
      <c r="G94" s="125">
        <v>793</v>
      </c>
      <c r="H94" s="85">
        <f t="shared" si="53"/>
        <v>1</v>
      </c>
      <c r="I94" s="129">
        <v>27</v>
      </c>
      <c r="J94" s="125">
        <v>27</v>
      </c>
      <c r="K94" s="86">
        <f t="shared" si="51"/>
        <v>1</v>
      </c>
      <c r="L94" s="125">
        <v>1109</v>
      </c>
      <c r="M94" s="125">
        <v>99</v>
      </c>
      <c r="N94" s="88">
        <f t="shared" si="76"/>
        <v>2</v>
      </c>
      <c r="O94" s="125">
        <v>745</v>
      </c>
      <c r="P94" s="88">
        <f t="shared" si="77"/>
        <v>1</v>
      </c>
      <c r="Q94" s="128">
        <v>832</v>
      </c>
      <c r="R94" s="125">
        <v>982</v>
      </c>
      <c r="S94" s="126">
        <f t="shared" si="56"/>
        <v>118.02884615384616</v>
      </c>
      <c r="T94" s="88">
        <f t="shared" si="57"/>
        <v>2</v>
      </c>
      <c r="U94" s="89">
        <f t="shared" si="58"/>
        <v>8</v>
      </c>
      <c r="V94" s="125">
        <v>71</v>
      </c>
      <c r="W94" s="90">
        <f t="shared" si="59"/>
        <v>0</v>
      </c>
      <c r="X94" s="125">
        <v>66</v>
      </c>
      <c r="Y94" s="91">
        <f t="shared" si="60"/>
        <v>0</v>
      </c>
      <c r="Z94" s="125">
        <v>23843</v>
      </c>
      <c r="AA94" s="90">
        <f t="shared" si="61"/>
        <v>1</v>
      </c>
      <c r="AB94" s="125">
        <v>7277</v>
      </c>
      <c r="AC94" s="92">
        <f t="shared" si="62"/>
        <v>1</v>
      </c>
      <c r="AD94" s="127">
        <v>99</v>
      </c>
      <c r="AE94" s="91">
        <f t="shared" si="63"/>
        <v>1</v>
      </c>
      <c r="AF94" s="93">
        <f t="shared" si="64"/>
        <v>3</v>
      </c>
      <c r="AG94" s="125">
        <v>2455</v>
      </c>
      <c r="AH94" s="94">
        <f t="shared" si="65"/>
        <v>2.2137060414788099</v>
      </c>
      <c r="AI94" s="95">
        <f t="shared" si="66"/>
        <v>0</v>
      </c>
      <c r="AJ94" s="125">
        <v>194</v>
      </c>
      <c r="AK94" s="83">
        <f t="shared" si="67"/>
        <v>0.24464060529634299</v>
      </c>
      <c r="AL94" s="96">
        <f t="shared" si="74"/>
        <v>0</v>
      </c>
      <c r="AM94" s="125">
        <v>1082</v>
      </c>
      <c r="AN94" s="83">
        <f t="shared" si="68"/>
        <v>28.473684210526315</v>
      </c>
      <c r="AO94" s="97">
        <f t="shared" si="69"/>
        <v>0</v>
      </c>
      <c r="AP94" s="98">
        <f t="shared" si="70"/>
        <v>0</v>
      </c>
      <c r="AQ94" s="87">
        <v>1</v>
      </c>
      <c r="AR94" s="87">
        <v>0</v>
      </c>
      <c r="AS94" s="83">
        <v>1</v>
      </c>
      <c r="AT94" s="98">
        <f t="shared" si="71"/>
        <v>2</v>
      </c>
      <c r="AU94" s="99">
        <f t="shared" si="72"/>
        <v>13</v>
      </c>
      <c r="AV94" s="100">
        <f t="shared" si="73"/>
        <v>0.61904761904761907</v>
      </c>
      <c r="AW94" s="119" t="s">
        <v>70</v>
      </c>
      <c r="AX94" s="117" t="s">
        <v>183</v>
      </c>
    </row>
    <row r="95" spans="1:50" s="16" customFormat="1" x14ac:dyDescent="0.2">
      <c r="A95" s="35">
        <f t="shared" si="75"/>
        <v>88</v>
      </c>
      <c r="B95" s="76" t="s">
        <v>44</v>
      </c>
      <c r="C95" s="129">
        <v>45</v>
      </c>
      <c r="D95" s="125">
        <v>50</v>
      </c>
      <c r="E95" s="84">
        <f t="shared" si="52"/>
        <v>1</v>
      </c>
      <c r="F95" s="129">
        <v>909</v>
      </c>
      <c r="G95" s="125">
        <v>912</v>
      </c>
      <c r="H95" s="85">
        <f t="shared" si="53"/>
        <v>1</v>
      </c>
      <c r="I95" s="129">
        <v>34</v>
      </c>
      <c r="J95" s="125">
        <v>34</v>
      </c>
      <c r="K95" s="86">
        <f t="shared" si="51"/>
        <v>1</v>
      </c>
      <c r="L95" s="125">
        <v>1248</v>
      </c>
      <c r="M95" s="125">
        <v>89</v>
      </c>
      <c r="N95" s="88">
        <f t="shared" si="76"/>
        <v>1</v>
      </c>
      <c r="O95" s="125">
        <v>376</v>
      </c>
      <c r="P95" s="88">
        <f t="shared" si="77"/>
        <v>1</v>
      </c>
      <c r="Q95" s="128">
        <v>1120.5</v>
      </c>
      <c r="R95" s="125">
        <v>1306</v>
      </c>
      <c r="S95" s="126">
        <f t="shared" si="56"/>
        <v>116.55510932619366</v>
      </c>
      <c r="T95" s="88">
        <f t="shared" si="57"/>
        <v>2</v>
      </c>
      <c r="U95" s="89">
        <f t="shared" si="58"/>
        <v>7</v>
      </c>
      <c r="V95" s="125">
        <v>86</v>
      </c>
      <c r="W95" s="90">
        <f t="shared" si="59"/>
        <v>1</v>
      </c>
      <c r="X95" s="125">
        <v>78</v>
      </c>
      <c r="Y95" s="91">
        <f t="shared" si="60"/>
        <v>0</v>
      </c>
      <c r="Z95" s="125">
        <v>25399</v>
      </c>
      <c r="AA95" s="90">
        <f t="shared" si="61"/>
        <v>1</v>
      </c>
      <c r="AB95" s="125">
        <v>10040</v>
      </c>
      <c r="AC95" s="92">
        <f t="shared" si="62"/>
        <v>1</v>
      </c>
      <c r="AD95" s="127">
        <v>85</v>
      </c>
      <c r="AE95" s="91">
        <f t="shared" si="63"/>
        <v>0</v>
      </c>
      <c r="AF95" s="93">
        <f t="shared" si="64"/>
        <v>3</v>
      </c>
      <c r="AG95" s="125">
        <v>1806</v>
      </c>
      <c r="AH95" s="94">
        <f t="shared" si="65"/>
        <v>1.4471153846153846</v>
      </c>
      <c r="AI95" s="95">
        <f t="shared" si="66"/>
        <v>0</v>
      </c>
      <c r="AJ95" s="125">
        <v>2854</v>
      </c>
      <c r="AK95" s="83">
        <f t="shared" si="67"/>
        <v>3.1293859649122808</v>
      </c>
      <c r="AL95" s="96">
        <f t="shared" si="74"/>
        <v>0</v>
      </c>
      <c r="AM95" s="125">
        <v>1555</v>
      </c>
      <c r="AN95" s="83">
        <f t="shared" si="68"/>
        <v>31.1</v>
      </c>
      <c r="AO95" s="97">
        <f t="shared" si="69"/>
        <v>1</v>
      </c>
      <c r="AP95" s="98">
        <f t="shared" si="70"/>
        <v>1</v>
      </c>
      <c r="AQ95" s="87">
        <v>0</v>
      </c>
      <c r="AR95" s="87">
        <v>0</v>
      </c>
      <c r="AS95" s="83">
        <v>1</v>
      </c>
      <c r="AT95" s="98">
        <f t="shared" si="71"/>
        <v>1</v>
      </c>
      <c r="AU95" s="99">
        <f t="shared" si="72"/>
        <v>12</v>
      </c>
      <c r="AV95" s="100">
        <f t="shared" si="73"/>
        <v>0.5714285714285714</v>
      </c>
      <c r="AW95" s="119" t="s">
        <v>44</v>
      </c>
      <c r="AX95" s="116" t="s">
        <v>157</v>
      </c>
    </row>
    <row r="96" spans="1:50" s="16" customFormat="1" x14ac:dyDescent="0.2">
      <c r="A96" s="35">
        <f t="shared" si="75"/>
        <v>89</v>
      </c>
      <c r="B96" s="76" t="s">
        <v>217</v>
      </c>
      <c r="C96" s="129">
        <v>114</v>
      </c>
      <c r="D96" s="125">
        <v>110</v>
      </c>
      <c r="E96" s="84">
        <f t="shared" si="52"/>
        <v>1</v>
      </c>
      <c r="F96" s="129">
        <v>3402</v>
      </c>
      <c r="G96" s="125">
        <v>3040</v>
      </c>
      <c r="H96" s="88">
        <f t="shared" si="53"/>
        <v>0</v>
      </c>
      <c r="I96" s="129">
        <v>97</v>
      </c>
      <c r="J96" s="125">
        <v>97</v>
      </c>
      <c r="K96" s="86">
        <f t="shared" si="51"/>
        <v>1</v>
      </c>
      <c r="L96" s="125">
        <v>3512</v>
      </c>
      <c r="M96" s="125">
        <v>78</v>
      </c>
      <c r="N96" s="88">
        <f t="shared" si="76"/>
        <v>0</v>
      </c>
      <c r="O96" s="125">
        <v>1242</v>
      </c>
      <c r="P96" s="114">
        <f t="shared" si="77"/>
        <v>1</v>
      </c>
      <c r="Q96" s="128">
        <v>1637</v>
      </c>
      <c r="R96" s="125">
        <v>3527</v>
      </c>
      <c r="S96" s="126">
        <f t="shared" si="56"/>
        <v>215.4551007941356</v>
      </c>
      <c r="T96" s="88">
        <f t="shared" si="57"/>
        <v>2</v>
      </c>
      <c r="U96" s="89">
        <f t="shared" si="58"/>
        <v>5</v>
      </c>
      <c r="V96" s="125">
        <v>87</v>
      </c>
      <c r="W96" s="90">
        <f t="shared" si="59"/>
        <v>1</v>
      </c>
      <c r="X96" s="125">
        <v>62</v>
      </c>
      <c r="Y96" s="91">
        <f t="shared" si="60"/>
        <v>0</v>
      </c>
      <c r="Z96" s="125">
        <v>59354</v>
      </c>
      <c r="AA96" s="90">
        <f t="shared" si="61"/>
        <v>0</v>
      </c>
      <c r="AB96" s="125">
        <v>20763</v>
      </c>
      <c r="AC96" s="92">
        <f t="shared" si="62"/>
        <v>1</v>
      </c>
      <c r="AD96" s="127">
        <v>49</v>
      </c>
      <c r="AE96" s="91">
        <f t="shared" si="63"/>
        <v>0</v>
      </c>
      <c r="AF96" s="93">
        <f t="shared" si="64"/>
        <v>2</v>
      </c>
      <c r="AG96" s="125">
        <v>1813</v>
      </c>
      <c r="AH96" s="94">
        <f t="shared" si="65"/>
        <v>0.51623006833712981</v>
      </c>
      <c r="AI96" s="95">
        <f t="shared" si="66"/>
        <v>0</v>
      </c>
      <c r="AJ96" s="125">
        <v>5866</v>
      </c>
      <c r="AK96" s="83">
        <f t="shared" si="67"/>
        <v>1.9296052631578948</v>
      </c>
      <c r="AL96" s="96">
        <f t="shared" si="74"/>
        <v>0</v>
      </c>
      <c r="AM96" s="125">
        <v>3321</v>
      </c>
      <c r="AN96" s="83">
        <f t="shared" si="68"/>
        <v>30.190909090909091</v>
      </c>
      <c r="AO96" s="97">
        <f t="shared" si="69"/>
        <v>1</v>
      </c>
      <c r="AP96" s="98">
        <f t="shared" si="70"/>
        <v>1</v>
      </c>
      <c r="AQ96" s="87">
        <v>0</v>
      </c>
      <c r="AR96" s="87">
        <v>0</v>
      </c>
      <c r="AS96" s="83">
        <v>1</v>
      </c>
      <c r="AT96" s="98">
        <f t="shared" si="71"/>
        <v>1</v>
      </c>
      <c r="AU96" s="99">
        <f t="shared" si="72"/>
        <v>9</v>
      </c>
      <c r="AV96" s="100">
        <f t="shared" si="73"/>
        <v>0.42857142857142855</v>
      </c>
      <c r="AW96" s="119" t="s">
        <v>218</v>
      </c>
      <c r="AX96" s="117" t="s">
        <v>219</v>
      </c>
    </row>
    <row r="97" spans="1:50" s="16" customFormat="1" x14ac:dyDescent="0.25">
      <c r="A97" s="5"/>
      <c r="B97" s="6"/>
      <c r="C97" s="7"/>
      <c r="D97" s="109"/>
      <c r="E97" s="39"/>
      <c r="F97" s="9"/>
      <c r="G97" s="109"/>
      <c r="H97" s="8"/>
      <c r="I97" s="9"/>
      <c r="J97" s="109"/>
      <c r="K97" s="10"/>
      <c r="L97" s="109"/>
      <c r="M97" s="109"/>
      <c r="N97" s="10"/>
      <c r="O97" s="109"/>
      <c r="P97" s="11"/>
      <c r="Q97" s="13"/>
      <c r="R97" s="109"/>
      <c r="S97" s="109"/>
      <c r="T97" s="8"/>
      <c r="U97" s="20"/>
      <c r="V97" s="109"/>
      <c r="W97" s="12"/>
      <c r="X97" s="71"/>
      <c r="Y97" s="12"/>
      <c r="Z97" s="109"/>
      <c r="AA97" s="10"/>
      <c r="AB97" s="109"/>
      <c r="AC97" s="8"/>
      <c r="AD97" s="109"/>
      <c r="AE97" s="12"/>
      <c r="AF97" s="14"/>
      <c r="AG97" s="109"/>
      <c r="AH97" s="15"/>
      <c r="AI97" s="52"/>
      <c r="AJ97" s="109"/>
      <c r="AK97" s="109"/>
      <c r="AL97" s="14"/>
      <c r="AM97" s="109"/>
      <c r="AN97" s="7"/>
      <c r="AO97" s="12"/>
      <c r="AP97" s="12"/>
      <c r="AQ97" s="109"/>
      <c r="AR97" s="7"/>
      <c r="AS97" s="12"/>
      <c r="AT97" s="12"/>
      <c r="AU97" s="14"/>
      <c r="AV97" s="54"/>
      <c r="AW97" s="78"/>
      <c r="AX97" s="27"/>
    </row>
    <row r="98" spans="1:50" s="16" customFormat="1" x14ac:dyDescent="0.25">
      <c r="A98" s="5"/>
      <c r="B98" s="6"/>
      <c r="C98" s="136"/>
      <c r="D98" s="138" t="s">
        <v>125</v>
      </c>
      <c r="E98" s="139"/>
      <c r="F98" s="130"/>
      <c r="G98" s="130"/>
      <c r="H98" s="132"/>
      <c r="I98" s="130"/>
      <c r="J98" s="130"/>
      <c r="K98" s="10"/>
      <c r="L98" s="109"/>
      <c r="M98" s="109"/>
      <c r="N98" s="10"/>
      <c r="O98" s="109"/>
      <c r="P98" s="11"/>
      <c r="Q98" s="13"/>
      <c r="R98" s="109"/>
      <c r="S98" s="109"/>
      <c r="T98" s="8"/>
      <c r="U98" s="20"/>
      <c r="V98" s="109"/>
      <c r="W98" s="12"/>
      <c r="X98" s="71"/>
      <c r="Y98" s="12"/>
      <c r="Z98" s="109"/>
      <c r="AA98" s="10"/>
      <c r="AB98" s="109"/>
      <c r="AC98" s="8"/>
      <c r="AD98" s="109"/>
      <c r="AE98" s="12"/>
      <c r="AF98" s="14"/>
      <c r="AG98" s="109"/>
      <c r="AH98" s="15"/>
      <c r="AI98" s="52"/>
      <c r="AJ98" s="109"/>
      <c r="AK98" s="109"/>
      <c r="AL98" s="14"/>
      <c r="AM98" s="109"/>
      <c r="AN98" s="7"/>
      <c r="AO98" s="12"/>
      <c r="AP98" s="12"/>
      <c r="AQ98" s="109"/>
      <c r="AR98" s="7"/>
      <c r="AS98" s="12"/>
      <c r="AT98" s="12"/>
      <c r="AU98" s="14"/>
      <c r="AV98" s="54"/>
      <c r="AW98" s="78"/>
      <c r="AX98" s="27"/>
    </row>
    <row r="99" spans="1:50" s="16" customFormat="1" x14ac:dyDescent="0.25">
      <c r="A99" s="5"/>
      <c r="B99" s="6"/>
      <c r="C99" s="133"/>
      <c r="D99" s="134" t="s">
        <v>122</v>
      </c>
      <c r="E99" s="131"/>
      <c r="F99" s="130"/>
      <c r="G99" s="130"/>
      <c r="H99" s="132"/>
      <c r="I99" s="130"/>
      <c r="J99" s="130"/>
      <c r="K99" s="10"/>
      <c r="L99" s="109"/>
      <c r="M99" s="109"/>
      <c r="N99" s="10"/>
      <c r="O99" s="109"/>
      <c r="P99" s="11"/>
      <c r="Q99" s="21"/>
      <c r="R99" s="109"/>
      <c r="S99" s="109"/>
      <c r="T99" s="8"/>
      <c r="U99" s="20"/>
      <c r="V99" s="109"/>
      <c r="W99" s="12"/>
      <c r="X99" s="71"/>
      <c r="Y99" s="12"/>
      <c r="Z99" s="109"/>
      <c r="AA99" s="10"/>
      <c r="AB99" s="109"/>
      <c r="AC99" s="8"/>
      <c r="AD99" s="109"/>
      <c r="AE99" s="12"/>
      <c r="AF99" s="14"/>
      <c r="AG99" s="109"/>
      <c r="AH99" s="15"/>
      <c r="AI99" s="52"/>
      <c r="AJ99" s="109"/>
      <c r="AK99" s="109"/>
      <c r="AL99" s="14"/>
      <c r="AM99" s="109"/>
      <c r="AN99" s="7"/>
      <c r="AO99" s="12"/>
      <c r="AP99" s="12"/>
      <c r="AQ99" s="109"/>
      <c r="AR99" s="7"/>
      <c r="AS99" s="12"/>
      <c r="AT99" s="12"/>
      <c r="AU99" s="14"/>
      <c r="AV99" s="54"/>
      <c r="AW99" s="78"/>
      <c r="AX99" s="27"/>
    </row>
    <row r="100" spans="1:50" s="16" customFormat="1" x14ac:dyDescent="0.25">
      <c r="A100" s="5"/>
      <c r="B100" s="6"/>
      <c r="C100" s="135"/>
      <c r="D100" s="134" t="s">
        <v>123</v>
      </c>
      <c r="E100" s="131"/>
      <c r="F100" s="130"/>
      <c r="G100" s="130"/>
      <c r="H100" s="132"/>
      <c r="I100" s="130"/>
      <c r="J100" s="130"/>
      <c r="K100" s="10"/>
      <c r="L100" s="109"/>
      <c r="M100" s="109"/>
      <c r="N100" s="10"/>
      <c r="O100" s="109"/>
      <c r="P100" s="11"/>
      <c r="Q100" s="21"/>
      <c r="R100" s="109"/>
      <c r="S100" s="109"/>
      <c r="T100" s="8"/>
      <c r="U100" s="20"/>
      <c r="V100" s="109"/>
      <c r="W100" s="12"/>
      <c r="X100" s="71"/>
      <c r="Y100" s="12"/>
      <c r="Z100" s="109"/>
      <c r="AA100" s="10"/>
      <c r="AB100" s="109"/>
      <c r="AC100" s="8"/>
      <c r="AD100" s="109"/>
      <c r="AE100" s="12"/>
      <c r="AF100" s="14"/>
      <c r="AG100" s="109"/>
      <c r="AH100" s="15"/>
      <c r="AI100" s="52"/>
      <c r="AJ100" s="109"/>
      <c r="AK100" s="109"/>
      <c r="AL100" s="14"/>
      <c r="AM100" s="109"/>
      <c r="AN100" s="7"/>
      <c r="AO100" s="12"/>
      <c r="AP100" s="12"/>
      <c r="AQ100" s="109"/>
      <c r="AR100" s="7"/>
      <c r="AS100" s="12"/>
      <c r="AT100" s="12"/>
      <c r="AU100" s="14"/>
      <c r="AV100" s="54"/>
      <c r="AW100" s="78"/>
      <c r="AX100" s="27"/>
    </row>
    <row r="101" spans="1:50" s="16" customFormat="1" x14ac:dyDescent="0.2">
      <c r="A101" s="2"/>
      <c r="B101" s="3"/>
      <c r="C101" s="2"/>
      <c r="D101" s="2"/>
      <c r="E101" s="41"/>
      <c r="F101" s="2"/>
      <c r="G101" s="2"/>
      <c r="H101" s="45"/>
      <c r="I101" s="2"/>
      <c r="J101" s="2"/>
      <c r="K101" s="23"/>
      <c r="L101" s="2"/>
      <c r="M101" s="24"/>
      <c r="N101" s="23"/>
      <c r="O101" s="2"/>
      <c r="P101" s="46"/>
      <c r="Q101" s="49"/>
      <c r="R101" s="50"/>
      <c r="S101" s="50"/>
      <c r="T101" s="51"/>
      <c r="U101" s="46"/>
      <c r="W101" s="46"/>
      <c r="X101" s="72"/>
      <c r="Y101" s="46"/>
      <c r="Z101" s="2"/>
      <c r="AA101" s="23"/>
      <c r="AB101" s="2"/>
      <c r="AC101" s="22"/>
      <c r="AD101" s="24"/>
      <c r="AE101" s="22"/>
      <c r="AF101" s="25"/>
      <c r="AG101" s="2"/>
      <c r="AH101" s="26"/>
      <c r="AI101" s="53"/>
      <c r="AJ101" s="2"/>
      <c r="AK101" s="109"/>
      <c r="AL101" s="53"/>
      <c r="AM101" s="26"/>
      <c r="AN101" s="26"/>
      <c r="AO101" s="22"/>
      <c r="AP101" s="22"/>
      <c r="AQ101" s="26"/>
      <c r="AR101" s="26"/>
      <c r="AS101" s="22"/>
      <c r="AT101" s="22"/>
      <c r="AU101" s="25"/>
      <c r="AV101" s="46"/>
      <c r="AW101" s="79"/>
      <c r="AX101" s="27"/>
    </row>
    <row r="102" spans="1:50" s="16" customFormat="1" x14ac:dyDescent="0.2">
      <c r="A102" s="2"/>
      <c r="B102" s="3"/>
      <c r="C102" s="2"/>
      <c r="D102" s="2"/>
      <c r="E102" s="41"/>
      <c r="F102" s="2"/>
      <c r="G102" s="2"/>
      <c r="H102" s="45"/>
      <c r="I102" s="2"/>
      <c r="J102" s="2"/>
      <c r="K102" s="23"/>
      <c r="L102" s="2"/>
      <c r="M102" s="24"/>
      <c r="N102" s="23"/>
      <c r="O102" s="2"/>
      <c r="P102" s="46"/>
      <c r="Q102" s="49"/>
      <c r="R102" s="50"/>
      <c r="S102" s="50"/>
      <c r="T102" s="51"/>
      <c r="U102" s="46"/>
      <c r="W102" s="46"/>
      <c r="X102" s="72"/>
      <c r="Y102" s="46"/>
      <c r="Z102" s="2"/>
      <c r="AA102" s="23"/>
      <c r="AB102" s="2"/>
      <c r="AC102" s="22"/>
      <c r="AD102" s="24"/>
      <c r="AE102" s="22"/>
      <c r="AF102" s="25"/>
      <c r="AG102" s="2"/>
      <c r="AH102" s="26"/>
      <c r="AI102" s="53"/>
      <c r="AJ102" s="2"/>
      <c r="AK102" s="109"/>
      <c r="AL102" s="53"/>
      <c r="AM102" s="26"/>
      <c r="AN102" s="26"/>
      <c r="AO102" s="22"/>
      <c r="AP102" s="22"/>
      <c r="AQ102" s="26"/>
      <c r="AR102" s="26"/>
      <c r="AS102" s="22"/>
      <c r="AT102" s="22"/>
      <c r="AU102" s="25"/>
      <c r="AV102" s="46"/>
      <c r="AW102" s="79"/>
      <c r="AX102" s="27"/>
    </row>
    <row r="103" spans="1:50" s="16" customFormat="1" x14ac:dyDescent="0.2">
      <c r="A103" s="2"/>
      <c r="B103" s="3"/>
      <c r="C103" s="2"/>
      <c r="D103" s="2"/>
      <c r="E103" s="41"/>
      <c r="F103" s="2"/>
      <c r="G103" s="2"/>
      <c r="H103" s="45"/>
      <c r="I103" s="2"/>
      <c r="J103" s="2"/>
      <c r="K103" s="23"/>
      <c r="L103" s="2"/>
      <c r="M103" s="24"/>
      <c r="N103" s="23"/>
      <c r="O103" s="2"/>
      <c r="P103" s="46"/>
      <c r="Q103" s="49"/>
      <c r="R103" s="50"/>
      <c r="S103" s="50"/>
      <c r="T103" s="51"/>
      <c r="U103" s="46"/>
      <c r="W103" s="46"/>
      <c r="X103" s="72"/>
      <c r="Y103" s="46"/>
      <c r="AA103" s="46"/>
      <c r="AC103" s="22"/>
      <c r="AD103" s="24"/>
      <c r="AE103" s="22"/>
      <c r="AF103" s="25"/>
      <c r="AG103" s="2"/>
      <c r="AH103" s="26"/>
      <c r="AI103" s="53"/>
      <c r="AJ103" s="2"/>
      <c r="AK103" s="109"/>
      <c r="AL103" s="53"/>
      <c r="AM103" s="26"/>
      <c r="AN103" s="26"/>
      <c r="AO103" s="22"/>
      <c r="AP103" s="22"/>
      <c r="AQ103" s="26"/>
      <c r="AR103" s="26"/>
      <c r="AS103" s="22"/>
      <c r="AT103" s="22"/>
      <c r="AU103" s="25"/>
      <c r="AV103" s="46"/>
      <c r="AW103" s="79"/>
      <c r="AX103" s="27"/>
    </row>
    <row r="104" spans="1:50" s="16" customFormat="1" x14ac:dyDescent="0.25">
      <c r="B104" s="27"/>
      <c r="C104" s="2"/>
      <c r="D104" s="2"/>
      <c r="E104" s="41"/>
      <c r="F104" s="2"/>
      <c r="G104" s="2"/>
      <c r="H104" s="45"/>
      <c r="I104" s="2"/>
      <c r="J104" s="2"/>
      <c r="K104" s="23"/>
      <c r="L104" s="2"/>
      <c r="M104" s="24"/>
      <c r="N104" s="23"/>
      <c r="O104" s="2"/>
      <c r="P104" s="46"/>
      <c r="Q104" s="49"/>
      <c r="R104" s="108"/>
      <c r="S104" s="108"/>
      <c r="T104" s="46"/>
      <c r="U104" s="46"/>
      <c r="W104" s="46"/>
      <c r="X104" s="72"/>
      <c r="Y104" s="46"/>
      <c r="AA104" s="46"/>
      <c r="AC104" s="22"/>
      <c r="AD104" s="24"/>
      <c r="AE104" s="22"/>
      <c r="AF104" s="25"/>
      <c r="AG104" s="2"/>
      <c r="AH104" s="26"/>
      <c r="AI104" s="53"/>
      <c r="AJ104" s="2"/>
      <c r="AK104" s="26"/>
      <c r="AL104" s="53"/>
      <c r="AM104" s="26"/>
      <c r="AN104" s="26"/>
      <c r="AO104" s="22"/>
      <c r="AP104" s="22"/>
      <c r="AQ104" s="26"/>
      <c r="AR104" s="26"/>
      <c r="AS104" s="22"/>
      <c r="AT104" s="22"/>
      <c r="AU104" s="25"/>
      <c r="AV104" s="46"/>
      <c r="AW104" s="79"/>
      <c r="AX104" s="27"/>
    </row>
    <row r="105" spans="1:50" s="16" customFormat="1" x14ac:dyDescent="0.25">
      <c r="B105" s="27"/>
      <c r="C105" s="2"/>
      <c r="D105" s="2"/>
      <c r="E105" s="41"/>
      <c r="F105" s="2"/>
      <c r="G105" s="2"/>
      <c r="H105" s="45"/>
      <c r="I105" s="2"/>
      <c r="J105" s="2"/>
      <c r="K105" s="23"/>
      <c r="L105" s="2"/>
      <c r="M105" s="24"/>
      <c r="N105" s="23"/>
      <c r="O105" s="2"/>
      <c r="P105" s="46"/>
      <c r="R105" s="50"/>
      <c r="S105" s="50"/>
      <c r="T105" s="51"/>
      <c r="U105" s="46"/>
      <c r="W105" s="46"/>
      <c r="X105" s="72"/>
      <c r="Y105" s="46"/>
      <c r="Z105" s="2"/>
      <c r="AA105" s="23"/>
      <c r="AB105" s="2"/>
      <c r="AC105" s="22"/>
      <c r="AD105" s="24"/>
      <c r="AE105" s="22"/>
      <c r="AF105" s="25"/>
      <c r="AG105" s="2"/>
      <c r="AH105" s="26"/>
      <c r="AI105" s="53"/>
      <c r="AJ105" s="2"/>
      <c r="AK105" s="26"/>
      <c r="AL105" s="53"/>
      <c r="AM105" s="26"/>
      <c r="AN105" s="26"/>
      <c r="AO105" s="22"/>
      <c r="AP105" s="22"/>
      <c r="AQ105" s="26"/>
      <c r="AR105" s="26"/>
      <c r="AS105" s="22"/>
      <c r="AT105" s="22"/>
      <c r="AU105" s="25"/>
      <c r="AV105" s="46"/>
      <c r="AW105" s="79"/>
      <c r="AX105" s="27"/>
    </row>
    <row r="106" spans="1:50" s="16" customFormat="1" x14ac:dyDescent="0.25">
      <c r="B106" s="27"/>
      <c r="E106" s="42"/>
      <c r="H106" s="46"/>
      <c r="K106" s="46"/>
      <c r="M106" s="24"/>
      <c r="N106" s="23"/>
      <c r="O106" s="2"/>
      <c r="P106" s="46"/>
      <c r="Q106" s="49"/>
      <c r="R106" s="108"/>
      <c r="S106" s="108"/>
      <c r="T106" s="46"/>
      <c r="U106" s="46"/>
      <c r="W106" s="46"/>
      <c r="X106" s="72"/>
      <c r="Y106" s="46"/>
      <c r="AA106" s="46"/>
      <c r="AC106" s="46"/>
      <c r="AE106" s="46"/>
      <c r="AF106" s="46"/>
      <c r="AH106" s="26"/>
      <c r="AI106" s="53"/>
      <c r="AK106" s="26"/>
      <c r="AL106" s="53"/>
      <c r="AM106" s="26"/>
      <c r="AN106" s="26"/>
      <c r="AO106" s="22"/>
      <c r="AP106" s="22"/>
      <c r="AQ106" s="26"/>
      <c r="AR106" s="26"/>
      <c r="AS106" s="22"/>
      <c r="AT106" s="22"/>
      <c r="AU106" s="25"/>
      <c r="AV106" s="46"/>
      <c r="AW106" s="79"/>
      <c r="AX106" s="27"/>
    </row>
    <row r="107" spans="1:50" s="16" customFormat="1" ht="18" x14ac:dyDescent="0.25">
      <c r="B107" s="27"/>
      <c r="C107" s="28"/>
      <c r="D107" s="2"/>
      <c r="E107" s="40"/>
      <c r="F107" s="29"/>
      <c r="G107" s="2"/>
      <c r="H107" s="22"/>
      <c r="I107" s="29"/>
      <c r="J107" s="2"/>
      <c r="K107" s="23"/>
      <c r="L107" s="2"/>
      <c r="M107" s="24"/>
      <c r="N107" s="23"/>
      <c r="O107" s="2"/>
      <c r="P107" s="46"/>
      <c r="Q107" s="49"/>
      <c r="R107" s="50"/>
      <c r="S107" s="50"/>
      <c r="T107" s="51"/>
      <c r="U107" s="46"/>
      <c r="W107" s="46"/>
      <c r="X107" s="72"/>
      <c r="Y107" s="46"/>
      <c r="AA107" s="46"/>
      <c r="AC107" s="46"/>
      <c r="AE107" s="46"/>
      <c r="AF107" s="46"/>
      <c r="AI107" s="46"/>
      <c r="AL107" s="46"/>
      <c r="AO107" s="22"/>
      <c r="AP107" s="22"/>
      <c r="AS107" s="22"/>
      <c r="AT107" s="22"/>
      <c r="AU107" s="25"/>
      <c r="AV107" s="46"/>
      <c r="AW107" s="79"/>
      <c r="AX107" s="27"/>
    </row>
    <row r="108" spans="1:50" s="16" customFormat="1" ht="18" x14ac:dyDescent="0.25">
      <c r="B108" s="27"/>
      <c r="C108" s="28"/>
      <c r="D108" s="2"/>
      <c r="E108" s="40"/>
      <c r="F108" s="29"/>
      <c r="G108" s="2"/>
      <c r="H108" s="22"/>
      <c r="I108" s="29"/>
      <c r="J108" s="2"/>
      <c r="K108" s="23"/>
      <c r="L108" s="2"/>
      <c r="M108" s="24"/>
      <c r="N108" s="23"/>
      <c r="O108" s="2"/>
      <c r="P108" s="22"/>
      <c r="Q108" s="2"/>
      <c r="R108" s="50"/>
      <c r="S108" s="50"/>
      <c r="T108" s="51"/>
      <c r="U108" s="46"/>
      <c r="W108" s="46"/>
      <c r="X108" s="72"/>
      <c r="Y108" s="46"/>
      <c r="Z108" s="2"/>
      <c r="AA108" s="23"/>
      <c r="AB108" s="2"/>
      <c r="AC108" s="22"/>
      <c r="AD108" s="24"/>
      <c r="AE108" s="22"/>
      <c r="AF108" s="25"/>
      <c r="AG108" s="2"/>
      <c r="AH108" s="26"/>
      <c r="AI108" s="53"/>
      <c r="AJ108" s="2"/>
      <c r="AK108" s="26"/>
      <c r="AL108" s="53"/>
      <c r="AM108" s="26"/>
      <c r="AN108" s="26"/>
      <c r="AO108" s="22"/>
      <c r="AP108" s="22"/>
      <c r="AQ108" s="26"/>
      <c r="AR108" s="26"/>
      <c r="AS108" s="22"/>
      <c r="AT108" s="22"/>
      <c r="AU108" s="25"/>
      <c r="AV108" s="46"/>
      <c r="AW108" s="79"/>
      <c r="AX108" s="27"/>
    </row>
    <row r="109" spans="1:50" s="16" customFormat="1" x14ac:dyDescent="0.25">
      <c r="B109" s="27"/>
      <c r="E109" s="42"/>
      <c r="H109" s="46"/>
      <c r="K109" s="46"/>
      <c r="M109" s="24"/>
      <c r="N109" s="23"/>
      <c r="O109" s="2"/>
      <c r="P109" s="22"/>
      <c r="Q109" s="2"/>
      <c r="R109" s="107"/>
      <c r="S109" s="107"/>
      <c r="T109" s="45"/>
      <c r="U109" s="46"/>
      <c r="W109" s="46"/>
      <c r="X109" s="72"/>
      <c r="Y109" s="46"/>
      <c r="Z109" s="2"/>
      <c r="AA109" s="23"/>
      <c r="AB109" s="2"/>
      <c r="AC109" s="22"/>
      <c r="AD109" s="24"/>
      <c r="AE109" s="22"/>
      <c r="AF109" s="25"/>
      <c r="AG109" s="2"/>
      <c r="AH109" s="26"/>
      <c r="AI109" s="53"/>
      <c r="AJ109" s="2"/>
      <c r="AK109" s="26"/>
      <c r="AL109" s="53"/>
      <c r="AM109" s="26"/>
      <c r="AN109" s="26"/>
      <c r="AO109" s="22"/>
      <c r="AP109" s="22"/>
      <c r="AQ109" s="26"/>
      <c r="AR109" s="26"/>
      <c r="AS109" s="22"/>
      <c r="AT109" s="22"/>
      <c r="AU109" s="25"/>
      <c r="AV109" s="46"/>
      <c r="AW109" s="79"/>
      <c r="AX109" s="27"/>
    </row>
    <row r="110" spans="1:50" s="16" customFormat="1" ht="18" x14ac:dyDescent="0.25">
      <c r="B110" s="27"/>
      <c r="C110" s="28"/>
      <c r="D110" s="2"/>
      <c r="E110" s="40"/>
      <c r="F110" s="29"/>
      <c r="G110" s="2"/>
      <c r="H110" s="22"/>
      <c r="I110" s="29"/>
      <c r="J110" s="2"/>
      <c r="K110" s="23"/>
      <c r="L110" s="2"/>
      <c r="M110" s="24"/>
      <c r="N110" s="23"/>
      <c r="O110" s="2"/>
      <c r="P110" s="22"/>
      <c r="Q110" s="2"/>
      <c r="R110" s="107"/>
      <c r="S110" s="107"/>
      <c r="T110" s="45"/>
      <c r="U110" s="46"/>
      <c r="W110" s="46"/>
      <c r="X110" s="72"/>
      <c r="Y110" s="46"/>
      <c r="Z110" s="2"/>
      <c r="AA110" s="23"/>
      <c r="AB110" s="2"/>
      <c r="AC110" s="22"/>
      <c r="AD110" s="24"/>
      <c r="AE110" s="22"/>
      <c r="AF110" s="25"/>
      <c r="AG110" s="2"/>
      <c r="AH110" s="26"/>
      <c r="AI110" s="53"/>
      <c r="AJ110" s="2"/>
      <c r="AK110" s="26"/>
      <c r="AL110" s="53"/>
      <c r="AM110" s="26"/>
      <c r="AN110" s="26"/>
      <c r="AO110" s="22"/>
      <c r="AP110" s="22"/>
      <c r="AQ110" s="26"/>
      <c r="AR110" s="26"/>
      <c r="AS110" s="22"/>
      <c r="AT110" s="22"/>
      <c r="AU110" s="25"/>
      <c r="AV110" s="46"/>
      <c r="AW110" s="79"/>
      <c r="AX110" s="27"/>
    </row>
    <row r="111" spans="1:50" s="16" customFormat="1" x14ac:dyDescent="0.3">
      <c r="B111" s="27"/>
      <c r="C111" s="49"/>
      <c r="D111" s="49"/>
      <c r="E111" s="43"/>
      <c r="F111" s="29"/>
      <c r="G111" s="2"/>
      <c r="H111" s="22"/>
      <c r="I111" s="29"/>
      <c r="J111" s="2"/>
      <c r="K111" s="23"/>
      <c r="L111" s="2"/>
      <c r="M111" s="24"/>
      <c r="N111" s="23"/>
      <c r="O111" s="2"/>
      <c r="P111" s="48"/>
      <c r="Q111" s="1"/>
      <c r="R111" s="107"/>
      <c r="S111" s="107"/>
      <c r="T111" s="45"/>
      <c r="U111" s="46"/>
      <c r="W111" s="46"/>
      <c r="X111" s="72"/>
      <c r="Y111" s="46"/>
      <c r="Z111" s="2"/>
      <c r="AA111" s="23"/>
      <c r="AB111" s="2"/>
      <c r="AC111" s="22"/>
      <c r="AD111" s="24"/>
      <c r="AE111" s="22"/>
      <c r="AF111" s="25"/>
      <c r="AG111" s="2"/>
      <c r="AH111" s="26"/>
      <c r="AI111" s="53"/>
      <c r="AJ111" s="2"/>
      <c r="AK111" s="26"/>
      <c r="AL111" s="53"/>
      <c r="AM111" s="26"/>
      <c r="AN111" s="26"/>
      <c r="AO111" s="22"/>
      <c r="AP111" s="22"/>
      <c r="AQ111" s="26"/>
      <c r="AR111" s="26"/>
      <c r="AS111" s="22"/>
      <c r="AT111" s="22"/>
      <c r="AU111" s="25"/>
      <c r="AV111" s="46"/>
      <c r="AW111" s="79"/>
      <c r="AX111" s="27"/>
    </row>
  </sheetData>
  <autoFilter ref="A4:AX96">
    <sortState ref="A5:BC96">
      <sortCondition descending="1" ref="AV4:AV96"/>
    </sortState>
  </autoFilter>
  <sortState ref="B4:AX96">
    <sortCondition descending="1" ref="AV4:AV96"/>
  </sortState>
  <mergeCells count="7">
    <mergeCell ref="D98:E98"/>
    <mergeCell ref="AG3:AP3"/>
    <mergeCell ref="C1:AU1"/>
    <mergeCell ref="C2:AU2"/>
    <mergeCell ref="C3:U3"/>
    <mergeCell ref="V3:AF3"/>
    <mergeCell ref="AQ3:AS3"/>
  </mergeCells>
  <pageMargins left="0.19685039370078741" right="0.19685039370078741" top="0.19685039370078741" bottom="0.19685039370078741" header="0.11811023622047245" footer="0.11811023622047245"/>
  <pageSetup paperSize="8" scale="46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мониторинга</vt:lpstr>
      <vt:lpstr>'Таблица мониторинга'!Область_печати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2018-12-13T12:38:45Z</dcterms:modified>
</cp:coreProperties>
</file>