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EJ ранжир" sheetId="1" r:id="rId1"/>
  </sheets>
  <definedNames>
    <definedName name="_xlnm._FilterDatabase" localSheetId="0" hidden="1">'EJ ранжир'!$A$4:$AW$95</definedName>
  </definedNames>
  <calcPr calcId="145621"/>
</workbook>
</file>

<file path=xl/calcChain.xml><?xml version="1.0" encoding="utf-8"?>
<calcChain xmlns="http://schemas.openxmlformats.org/spreadsheetml/2006/main">
  <c r="A9" i="1" l="1"/>
  <c r="A10" i="1" s="1"/>
  <c r="A12" i="1"/>
  <c r="A13" i="1" s="1"/>
  <c r="A15" i="1"/>
  <c r="A16" i="1" s="1"/>
  <c r="A18" i="1"/>
  <c r="A19" i="1" s="1"/>
  <c r="A21" i="1"/>
  <c r="A22" i="1" s="1"/>
  <c r="A24" i="1"/>
  <c r="A25" i="1" s="1"/>
  <c r="A27" i="1"/>
  <c r="A28" i="1" s="1"/>
  <c r="A30" i="1"/>
  <c r="A31" i="1" s="1"/>
  <c r="A33" i="1"/>
  <c r="A34" i="1" s="1"/>
  <c r="A36" i="1"/>
  <c r="A37" i="1" s="1"/>
  <c r="A39" i="1"/>
  <c r="A40" i="1" s="1"/>
  <c r="A42" i="1"/>
  <c r="A43" i="1" s="1"/>
  <c r="A45" i="1"/>
  <c r="A46" i="1" s="1"/>
  <c r="A48" i="1"/>
  <c r="A49" i="1" s="1"/>
  <c r="A51" i="1"/>
  <c r="A52" i="1" s="1"/>
  <c r="A54" i="1"/>
  <c r="A55" i="1" s="1"/>
  <c r="A57" i="1"/>
  <c r="A58" i="1" s="1"/>
  <c r="A60" i="1"/>
  <c r="A61" i="1" s="1"/>
  <c r="A63" i="1"/>
  <c r="A64" i="1" s="1"/>
  <c r="A66" i="1"/>
  <c r="A67" i="1" s="1"/>
  <c r="A69" i="1"/>
  <c r="A70" i="1" s="1"/>
  <c r="A72" i="1"/>
  <c r="A73" i="1" s="1"/>
  <c r="A75" i="1"/>
  <c r="A76" i="1" s="1"/>
  <c r="A78" i="1"/>
  <c r="A79" i="1" s="1"/>
  <c r="A81" i="1"/>
  <c r="A82" i="1" s="1"/>
  <c r="A84" i="1"/>
  <c r="A85" i="1" s="1"/>
  <c r="A87" i="1"/>
  <c r="A88" i="1" s="1"/>
  <c r="A90" i="1"/>
  <c r="A91" i="1" s="1"/>
  <c r="A93" i="1"/>
  <c r="A94" i="1" s="1"/>
  <c r="AM95" i="1" l="1"/>
  <c r="AN95" i="1" s="1"/>
  <c r="AJ95" i="1"/>
  <c r="AK95" i="1" s="1"/>
  <c r="AG95" i="1"/>
  <c r="AH95" i="1" s="1"/>
  <c r="AD95" i="1"/>
  <c r="AB95" i="1"/>
  <c r="Z95" i="1"/>
  <c r="X95" i="1"/>
  <c r="V95" i="1"/>
  <c r="S95" i="1"/>
  <c r="P95" i="1"/>
  <c r="N95" i="1"/>
  <c r="K95" i="1"/>
  <c r="H95" i="1"/>
  <c r="E95" i="1"/>
  <c r="T95" i="1" s="1"/>
  <c r="AN94" i="1"/>
  <c r="AM94" i="1"/>
  <c r="AK94" i="1"/>
  <c r="AJ94" i="1"/>
  <c r="AH94" i="1"/>
  <c r="AO94" i="1" s="1"/>
  <c r="AG94" i="1"/>
  <c r="AD94" i="1"/>
  <c r="AB94" i="1"/>
  <c r="Z94" i="1"/>
  <c r="X94" i="1"/>
  <c r="V94" i="1"/>
  <c r="AE94" i="1" s="1"/>
  <c r="S94" i="1"/>
  <c r="K94" i="1"/>
  <c r="T94" i="1" s="1"/>
  <c r="AP94" i="1" s="1"/>
  <c r="AQ94" i="1" s="1"/>
  <c r="AM93" i="1"/>
  <c r="AN93" i="1" s="1"/>
  <c r="AJ93" i="1"/>
  <c r="AK93" i="1" s="1"/>
  <c r="AG93" i="1"/>
  <c r="AH93" i="1" s="1"/>
  <c r="AD93" i="1"/>
  <c r="AB93" i="1"/>
  <c r="Z93" i="1"/>
  <c r="X93" i="1"/>
  <c r="V93" i="1"/>
  <c r="AE93" i="1" s="1"/>
  <c r="S93" i="1"/>
  <c r="P93" i="1"/>
  <c r="N93" i="1"/>
  <c r="K93" i="1"/>
  <c r="H93" i="1"/>
  <c r="E93" i="1"/>
  <c r="T93" i="1" s="1"/>
  <c r="AM92" i="1"/>
  <c r="AN92" i="1" s="1"/>
  <c r="AJ92" i="1"/>
  <c r="AK92" i="1" s="1"/>
  <c r="AG92" i="1"/>
  <c r="AH92" i="1" s="1"/>
  <c r="AD92" i="1"/>
  <c r="AB92" i="1"/>
  <c r="Z92" i="1"/>
  <c r="X92" i="1"/>
  <c r="V92" i="1"/>
  <c r="S92" i="1"/>
  <c r="P92" i="1"/>
  <c r="N92" i="1"/>
  <c r="K92" i="1"/>
  <c r="H92" i="1"/>
  <c r="C92" i="1"/>
  <c r="E92" i="1" s="1"/>
  <c r="T92" i="1" s="1"/>
  <c r="AM91" i="1"/>
  <c r="AN91" i="1" s="1"/>
  <c r="AJ91" i="1"/>
  <c r="AK91" i="1" s="1"/>
  <c r="AG91" i="1"/>
  <c r="AH91" i="1" s="1"/>
  <c r="AD91" i="1"/>
  <c r="AB91" i="1"/>
  <c r="Z91" i="1"/>
  <c r="X91" i="1"/>
  <c r="V91" i="1"/>
  <c r="S91" i="1"/>
  <c r="P91" i="1"/>
  <c r="N91" i="1"/>
  <c r="K91" i="1"/>
  <c r="H91" i="1"/>
  <c r="C91" i="1"/>
  <c r="E91" i="1" s="1"/>
  <c r="T91" i="1" s="1"/>
  <c r="AM90" i="1"/>
  <c r="AN90" i="1" s="1"/>
  <c r="AJ90" i="1"/>
  <c r="AK90" i="1" s="1"/>
  <c r="AG90" i="1"/>
  <c r="AH90" i="1" s="1"/>
  <c r="AD90" i="1"/>
  <c r="AB90" i="1"/>
  <c r="Z90" i="1"/>
  <c r="X90" i="1"/>
  <c r="V90" i="1"/>
  <c r="S90" i="1"/>
  <c r="P90" i="1"/>
  <c r="N90" i="1"/>
  <c r="K90" i="1"/>
  <c r="H90" i="1"/>
  <c r="C90" i="1"/>
  <c r="AM89" i="1"/>
  <c r="AN89" i="1" s="1"/>
  <c r="AJ89" i="1"/>
  <c r="AK89" i="1" s="1"/>
  <c r="AG89" i="1"/>
  <c r="AH89" i="1" s="1"/>
  <c r="AD89" i="1"/>
  <c r="AB89" i="1"/>
  <c r="Z89" i="1"/>
  <c r="X89" i="1"/>
  <c r="V89" i="1"/>
  <c r="S89" i="1"/>
  <c r="P89" i="1"/>
  <c r="N89" i="1"/>
  <c r="K89" i="1"/>
  <c r="H89" i="1"/>
  <c r="C89" i="1"/>
  <c r="E89" i="1" s="1"/>
  <c r="AM88" i="1"/>
  <c r="AN88" i="1" s="1"/>
  <c r="AJ88" i="1"/>
  <c r="AK88" i="1" s="1"/>
  <c r="AG88" i="1"/>
  <c r="AH88" i="1" s="1"/>
  <c r="AD88" i="1"/>
  <c r="AB88" i="1"/>
  <c r="Z88" i="1"/>
  <c r="X88" i="1"/>
  <c r="V88" i="1"/>
  <c r="S88" i="1"/>
  <c r="P88" i="1"/>
  <c r="N88" i="1"/>
  <c r="K88" i="1"/>
  <c r="H88" i="1"/>
  <c r="C88" i="1"/>
  <c r="E88" i="1" s="1"/>
  <c r="AM87" i="1"/>
  <c r="AN87" i="1" s="1"/>
  <c r="AJ87" i="1"/>
  <c r="AK87" i="1" s="1"/>
  <c r="AG87" i="1"/>
  <c r="AH87" i="1" s="1"/>
  <c r="AD87" i="1"/>
  <c r="AB87" i="1"/>
  <c r="Z87" i="1"/>
  <c r="X87" i="1"/>
  <c r="V87" i="1"/>
  <c r="S87" i="1"/>
  <c r="P87" i="1"/>
  <c r="N87" i="1"/>
  <c r="K87" i="1"/>
  <c r="H87" i="1"/>
  <c r="C87" i="1"/>
  <c r="E87" i="1" s="1"/>
  <c r="AM86" i="1"/>
  <c r="AN86" i="1" s="1"/>
  <c r="AJ86" i="1"/>
  <c r="AK86" i="1" s="1"/>
  <c r="AG86" i="1"/>
  <c r="AH86" i="1" s="1"/>
  <c r="AD86" i="1"/>
  <c r="AB86" i="1"/>
  <c r="Z86" i="1"/>
  <c r="X86" i="1"/>
  <c r="V86" i="1"/>
  <c r="S86" i="1"/>
  <c r="P86" i="1"/>
  <c r="N86" i="1"/>
  <c r="K86" i="1"/>
  <c r="H86" i="1"/>
  <c r="C86" i="1"/>
  <c r="E86" i="1" s="1"/>
  <c r="T86" i="1" s="1"/>
  <c r="AM85" i="1"/>
  <c r="AN85" i="1" s="1"/>
  <c r="AJ85" i="1"/>
  <c r="AK85" i="1" s="1"/>
  <c r="AG85" i="1"/>
  <c r="AH85" i="1" s="1"/>
  <c r="AD85" i="1"/>
  <c r="AB85" i="1"/>
  <c r="Z85" i="1"/>
  <c r="X85" i="1"/>
  <c r="V85" i="1"/>
  <c r="AE85" i="1" s="1"/>
  <c r="S85" i="1"/>
  <c r="P85" i="1"/>
  <c r="N85" i="1"/>
  <c r="K85" i="1"/>
  <c r="E85" i="1"/>
  <c r="AM84" i="1"/>
  <c r="AN84" i="1" s="1"/>
  <c r="AJ84" i="1"/>
  <c r="AK84" i="1" s="1"/>
  <c r="AG84" i="1"/>
  <c r="AH84" i="1" s="1"/>
  <c r="AD84" i="1"/>
  <c r="AB84" i="1"/>
  <c r="Z84" i="1"/>
  <c r="X84" i="1"/>
  <c r="V84" i="1"/>
  <c r="S84" i="1"/>
  <c r="P84" i="1"/>
  <c r="N84" i="1"/>
  <c r="K84" i="1"/>
  <c r="H84" i="1"/>
  <c r="E84" i="1"/>
  <c r="AM83" i="1"/>
  <c r="AN83" i="1" s="1"/>
  <c r="AJ83" i="1"/>
  <c r="AK83" i="1" s="1"/>
  <c r="AG83" i="1"/>
  <c r="AH83" i="1" s="1"/>
  <c r="AO83" i="1" s="1"/>
  <c r="AD83" i="1"/>
  <c r="AB83" i="1"/>
  <c r="Z83" i="1"/>
  <c r="X83" i="1"/>
  <c r="V83" i="1"/>
  <c r="S83" i="1"/>
  <c r="P83" i="1"/>
  <c r="N83" i="1"/>
  <c r="K83" i="1"/>
  <c r="E83" i="1"/>
  <c r="AM82" i="1"/>
  <c r="AN82" i="1" s="1"/>
  <c r="AJ82" i="1"/>
  <c r="AK82" i="1" s="1"/>
  <c r="AG82" i="1"/>
  <c r="AH82" i="1" s="1"/>
  <c r="AD82" i="1"/>
  <c r="AB82" i="1"/>
  <c r="Z82" i="1"/>
  <c r="X82" i="1"/>
  <c r="V82" i="1"/>
  <c r="S82" i="1"/>
  <c r="P82" i="1"/>
  <c r="N82" i="1"/>
  <c r="K82" i="1"/>
  <c r="H82" i="1"/>
  <c r="E82" i="1"/>
  <c r="AM81" i="1"/>
  <c r="AN81" i="1" s="1"/>
  <c r="AJ81" i="1"/>
  <c r="AK81" i="1" s="1"/>
  <c r="AG81" i="1"/>
  <c r="AH81" i="1" s="1"/>
  <c r="AD81" i="1"/>
  <c r="AB81" i="1"/>
  <c r="Z81" i="1"/>
  <c r="X81" i="1"/>
  <c r="V81" i="1"/>
  <c r="S81" i="1"/>
  <c r="P81" i="1"/>
  <c r="N81" i="1"/>
  <c r="K81" i="1"/>
  <c r="H81" i="1"/>
  <c r="C81" i="1"/>
  <c r="AM80" i="1"/>
  <c r="AN80" i="1" s="1"/>
  <c r="AJ80" i="1"/>
  <c r="AK80" i="1" s="1"/>
  <c r="AG80" i="1"/>
  <c r="AH80" i="1" s="1"/>
  <c r="AD80" i="1"/>
  <c r="AB80" i="1"/>
  <c r="Z80" i="1"/>
  <c r="X80" i="1"/>
  <c r="V80" i="1"/>
  <c r="S80" i="1"/>
  <c r="P80" i="1"/>
  <c r="N80" i="1"/>
  <c r="K80" i="1"/>
  <c r="H80" i="1"/>
  <c r="E80" i="1"/>
  <c r="AM79" i="1"/>
  <c r="AN79" i="1" s="1"/>
  <c r="AJ79" i="1"/>
  <c r="AK79" i="1" s="1"/>
  <c r="AG79" i="1"/>
  <c r="AH79" i="1" s="1"/>
  <c r="AD79" i="1"/>
  <c r="AB79" i="1"/>
  <c r="Z79" i="1"/>
  <c r="X79" i="1"/>
  <c r="V79" i="1"/>
  <c r="S79" i="1"/>
  <c r="P79" i="1"/>
  <c r="N79" i="1"/>
  <c r="K79" i="1"/>
  <c r="H79" i="1"/>
  <c r="C79" i="1"/>
  <c r="E79" i="1" s="1"/>
  <c r="AM78" i="1"/>
  <c r="AN78" i="1" s="1"/>
  <c r="AJ78" i="1"/>
  <c r="AK78" i="1" s="1"/>
  <c r="AG78" i="1"/>
  <c r="AH78" i="1" s="1"/>
  <c r="AD78" i="1"/>
  <c r="AB78" i="1"/>
  <c r="Z78" i="1"/>
  <c r="X78" i="1"/>
  <c r="V78" i="1"/>
  <c r="S78" i="1"/>
  <c r="P78" i="1"/>
  <c r="N78" i="1"/>
  <c r="K78" i="1"/>
  <c r="H78" i="1"/>
  <c r="E78" i="1"/>
  <c r="AM77" i="1"/>
  <c r="AN77" i="1" s="1"/>
  <c r="AJ77" i="1"/>
  <c r="AK77" i="1" s="1"/>
  <c r="AG77" i="1"/>
  <c r="AH77" i="1" s="1"/>
  <c r="AD77" i="1"/>
  <c r="AB77" i="1"/>
  <c r="Z77" i="1"/>
  <c r="X77" i="1"/>
  <c r="V77" i="1"/>
  <c r="S77" i="1"/>
  <c r="P77" i="1"/>
  <c r="N77" i="1"/>
  <c r="K77" i="1"/>
  <c r="H77" i="1"/>
  <c r="E77" i="1"/>
  <c r="AM76" i="1"/>
  <c r="AN76" i="1" s="1"/>
  <c r="AJ76" i="1"/>
  <c r="AK76" i="1" s="1"/>
  <c r="AG76" i="1"/>
  <c r="AH76" i="1" s="1"/>
  <c r="AD76" i="1"/>
  <c r="AB76" i="1"/>
  <c r="Z76" i="1"/>
  <c r="X76" i="1"/>
  <c r="V76" i="1"/>
  <c r="S76" i="1"/>
  <c r="P76" i="1"/>
  <c r="N76" i="1"/>
  <c r="K76" i="1"/>
  <c r="H76" i="1"/>
  <c r="C76" i="1"/>
  <c r="E76" i="1" s="1"/>
  <c r="AM75" i="1"/>
  <c r="AN75" i="1" s="1"/>
  <c r="AJ75" i="1"/>
  <c r="AK75" i="1" s="1"/>
  <c r="AG75" i="1"/>
  <c r="AH75" i="1" s="1"/>
  <c r="AD75" i="1"/>
  <c r="AB75" i="1"/>
  <c r="Z75" i="1"/>
  <c r="X75" i="1"/>
  <c r="V75" i="1"/>
  <c r="S75" i="1"/>
  <c r="N75" i="1"/>
  <c r="K75" i="1"/>
  <c r="C75" i="1"/>
  <c r="E75" i="1" s="1"/>
  <c r="AM74" i="1"/>
  <c r="AN74" i="1" s="1"/>
  <c r="AJ74" i="1"/>
  <c r="AK74" i="1" s="1"/>
  <c r="AG74" i="1"/>
  <c r="AH74" i="1" s="1"/>
  <c r="AD74" i="1"/>
  <c r="AB74" i="1"/>
  <c r="Z74" i="1"/>
  <c r="X74" i="1"/>
  <c r="V74" i="1"/>
  <c r="S74" i="1"/>
  <c r="P74" i="1"/>
  <c r="N74" i="1"/>
  <c r="K74" i="1"/>
  <c r="H74" i="1"/>
  <c r="E74" i="1"/>
  <c r="AM73" i="1"/>
  <c r="AN73" i="1" s="1"/>
  <c r="AJ73" i="1"/>
  <c r="AK73" i="1" s="1"/>
  <c r="AG73" i="1"/>
  <c r="AH73" i="1" s="1"/>
  <c r="AD73" i="1"/>
  <c r="AB73" i="1"/>
  <c r="Z73" i="1"/>
  <c r="X73" i="1"/>
  <c r="V73" i="1"/>
  <c r="S73" i="1"/>
  <c r="P73" i="1"/>
  <c r="N73" i="1"/>
  <c r="K73" i="1"/>
  <c r="H73" i="1"/>
  <c r="E73" i="1"/>
  <c r="AM72" i="1"/>
  <c r="AN72" i="1" s="1"/>
  <c r="AJ72" i="1"/>
  <c r="AK72" i="1" s="1"/>
  <c r="AG72" i="1"/>
  <c r="AH72" i="1" s="1"/>
  <c r="AD72" i="1"/>
  <c r="AB72" i="1"/>
  <c r="Z72" i="1"/>
  <c r="X72" i="1"/>
  <c r="V72" i="1"/>
  <c r="S72" i="1"/>
  <c r="P72" i="1"/>
  <c r="N72" i="1"/>
  <c r="K72" i="1"/>
  <c r="H72" i="1"/>
  <c r="E72" i="1"/>
  <c r="AM71" i="1"/>
  <c r="AN71" i="1" s="1"/>
  <c r="AJ71" i="1"/>
  <c r="AK71" i="1" s="1"/>
  <c r="AG71" i="1"/>
  <c r="AH71" i="1" s="1"/>
  <c r="AD71" i="1"/>
  <c r="AB71" i="1"/>
  <c r="Z71" i="1"/>
  <c r="X71" i="1"/>
  <c r="V71" i="1"/>
  <c r="S71" i="1"/>
  <c r="P71" i="1"/>
  <c r="N71" i="1"/>
  <c r="K71" i="1"/>
  <c r="H71" i="1"/>
  <c r="E71" i="1"/>
  <c r="AM70" i="1"/>
  <c r="AN70" i="1" s="1"/>
  <c r="AJ70" i="1"/>
  <c r="AK70" i="1" s="1"/>
  <c r="AG70" i="1"/>
  <c r="AH70" i="1" s="1"/>
  <c r="AD70" i="1"/>
  <c r="AB70" i="1"/>
  <c r="Z70" i="1"/>
  <c r="X70" i="1"/>
  <c r="V70" i="1"/>
  <c r="S70" i="1"/>
  <c r="P70" i="1"/>
  <c r="N70" i="1"/>
  <c r="K70" i="1"/>
  <c r="H70" i="1"/>
  <c r="C70" i="1"/>
  <c r="E70" i="1" s="1"/>
  <c r="AM69" i="1"/>
  <c r="AN69" i="1" s="1"/>
  <c r="AJ69" i="1"/>
  <c r="AK69" i="1" s="1"/>
  <c r="AG69" i="1"/>
  <c r="AH69" i="1" s="1"/>
  <c r="AD69" i="1"/>
  <c r="AB69" i="1"/>
  <c r="Z69" i="1"/>
  <c r="X69" i="1"/>
  <c r="V69" i="1"/>
  <c r="S69" i="1"/>
  <c r="P69" i="1"/>
  <c r="N69" i="1"/>
  <c r="K69" i="1"/>
  <c r="H69" i="1"/>
  <c r="E69" i="1"/>
  <c r="AM68" i="1"/>
  <c r="AN68" i="1" s="1"/>
  <c r="AJ68" i="1"/>
  <c r="AK68" i="1" s="1"/>
  <c r="AG68" i="1"/>
  <c r="AH68" i="1" s="1"/>
  <c r="AD68" i="1"/>
  <c r="AB68" i="1"/>
  <c r="Z68" i="1"/>
  <c r="X68" i="1"/>
  <c r="V68" i="1"/>
  <c r="S68" i="1"/>
  <c r="P68" i="1"/>
  <c r="N68" i="1"/>
  <c r="K68" i="1"/>
  <c r="H68" i="1"/>
  <c r="E68" i="1"/>
  <c r="AM67" i="1"/>
  <c r="AN67" i="1" s="1"/>
  <c r="AJ67" i="1"/>
  <c r="AK67" i="1" s="1"/>
  <c r="AG67" i="1"/>
  <c r="AH67" i="1" s="1"/>
  <c r="AD67" i="1"/>
  <c r="AB67" i="1"/>
  <c r="Z67" i="1"/>
  <c r="X67" i="1"/>
  <c r="V67" i="1"/>
  <c r="S67" i="1"/>
  <c r="P67" i="1"/>
  <c r="N67" i="1"/>
  <c r="K67" i="1"/>
  <c r="H67" i="1"/>
  <c r="C67" i="1"/>
  <c r="E67" i="1" s="1"/>
  <c r="AM66" i="1"/>
  <c r="AN66" i="1" s="1"/>
  <c r="AJ66" i="1"/>
  <c r="AK66" i="1" s="1"/>
  <c r="AG66" i="1"/>
  <c r="AH66" i="1" s="1"/>
  <c r="AD66" i="1"/>
  <c r="AB66" i="1"/>
  <c r="Z66" i="1"/>
  <c r="X66" i="1"/>
  <c r="V66" i="1"/>
  <c r="S66" i="1"/>
  <c r="P66" i="1"/>
  <c r="N66" i="1"/>
  <c r="K66" i="1"/>
  <c r="H66" i="1"/>
  <c r="E66" i="1"/>
  <c r="AM65" i="1"/>
  <c r="AN65" i="1" s="1"/>
  <c r="AJ65" i="1"/>
  <c r="AK65" i="1" s="1"/>
  <c r="AG65" i="1"/>
  <c r="AH65" i="1" s="1"/>
  <c r="AD65" i="1"/>
  <c r="AB65" i="1"/>
  <c r="Z65" i="1"/>
  <c r="X65" i="1"/>
  <c r="V65" i="1"/>
  <c r="S65" i="1"/>
  <c r="P65" i="1"/>
  <c r="N65" i="1"/>
  <c r="K65" i="1"/>
  <c r="H65" i="1"/>
  <c r="E65" i="1"/>
  <c r="AM64" i="1"/>
  <c r="AN64" i="1" s="1"/>
  <c r="AJ64" i="1"/>
  <c r="AK64" i="1" s="1"/>
  <c r="AG64" i="1"/>
  <c r="AH64" i="1" s="1"/>
  <c r="AD64" i="1"/>
  <c r="AB64" i="1"/>
  <c r="Z64" i="1"/>
  <c r="X64" i="1"/>
  <c r="V64" i="1"/>
  <c r="S64" i="1"/>
  <c r="P64" i="1"/>
  <c r="N64" i="1"/>
  <c r="K64" i="1"/>
  <c r="H64" i="1"/>
  <c r="E64" i="1"/>
  <c r="AM63" i="1"/>
  <c r="AN63" i="1" s="1"/>
  <c r="AJ63" i="1"/>
  <c r="AK63" i="1" s="1"/>
  <c r="AG63" i="1"/>
  <c r="AH63" i="1" s="1"/>
  <c r="AD63" i="1"/>
  <c r="AB63" i="1"/>
  <c r="Z63" i="1"/>
  <c r="X63" i="1"/>
  <c r="V63" i="1"/>
  <c r="S63" i="1"/>
  <c r="P63" i="1"/>
  <c r="N63" i="1"/>
  <c r="K63" i="1"/>
  <c r="H63" i="1"/>
  <c r="E63" i="1"/>
  <c r="AM62" i="1"/>
  <c r="AN62" i="1" s="1"/>
  <c r="AJ62" i="1"/>
  <c r="AK62" i="1" s="1"/>
  <c r="AG62" i="1"/>
  <c r="AH62" i="1" s="1"/>
  <c r="AO62" i="1" s="1"/>
  <c r="AD62" i="1"/>
  <c r="AB62" i="1"/>
  <c r="Z62" i="1"/>
  <c r="X62" i="1"/>
  <c r="V62" i="1"/>
  <c r="S62" i="1"/>
  <c r="P62" i="1"/>
  <c r="N62" i="1"/>
  <c r="K62" i="1"/>
  <c r="H62" i="1"/>
  <c r="AM61" i="1"/>
  <c r="AN61" i="1" s="1"/>
  <c r="AJ61" i="1"/>
  <c r="AK61" i="1" s="1"/>
  <c r="AG61" i="1"/>
  <c r="AH61" i="1" s="1"/>
  <c r="AD61" i="1"/>
  <c r="AB61" i="1"/>
  <c r="Z61" i="1"/>
  <c r="X61" i="1"/>
  <c r="V61" i="1"/>
  <c r="S61" i="1"/>
  <c r="P61" i="1"/>
  <c r="N61" i="1"/>
  <c r="K61" i="1"/>
  <c r="H61" i="1"/>
  <c r="E61" i="1"/>
  <c r="AM60" i="1"/>
  <c r="AN60" i="1" s="1"/>
  <c r="AJ60" i="1"/>
  <c r="AK60" i="1" s="1"/>
  <c r="AG60" i="1"/>
  <c r="AH60" i="1" s="1"/>
  <c r="AD60" i="1"/>
  <c r="AB60" i="1"/>
  <c r="Z60" i="1"/>
  <c r="X60" i="1"/>
  <c r="V60" i="1"/>
  <c r="AE60" i="1" s="1"/>
  <c r="S60" i="1"/>
  <c r="P60" i="1"/>
  <c r="N60" i="1"/>
  <c r="K60" i="1"/>
  <c r="H60" i="1"/>
  <c r="E60" i="1"/>
  <c r="T60" i="1" s="1"/>
  <c r="AM59" i="1"/>
  <c r="AN59" i="1" s="1"/>
  <c r="AJ59" i="1"/>
  <c r="AK59" i="1" s="1"/>
  <c r="AG59" i="1"/>
  <c r="AH59" i="1" s="1"/>
  <c r="AD59" i="1"/>
  <c r="AB59" i="1"/>
  <c r="Z59" i="1"/>
  <c r="X59" i="1"/>
  <c r="V59" i="1"/>
  <c r="S59" i="1"/>
  <c r="P59" i="1"/>
  <c r="N59" i="1"/>
  <c r="K59" i="1"/>
  <c r="H59" i="1"/>
  <c r="E59" i="1"/>
  <c r="T59" i="1" s="1"/>
  <c r="AM58" i="1"/>
  <c r="AN58" i="1" s="1"/>
  <c r="AJ58" i="1"/>
  <c r="AK58" i="1" s="1"/>
  <c r="AG58" i="1"/>
  <c r="AH58" i="1" s="1"/>
  <c r="AD58" i="1"/>
  <c r="AB58" i="1"/>
  <c r="Z58" i="1"/>
  <c r="X58" i="1"/>
  <c r="V58" i="1"/>
  <c r="AE58" i="1" s="1"/>
  <c r="S58" i="1"/>
  <c r="P58" i="1"/>
  <c r="N58" i="1"/>
  <c r="K58" i="1"/>
  <c r="H58" i="1"/>
  <c r="AM57" i="1"/>
  <c r="AN57" i="1" s="1"/>
  <c r="AJ57" i="1"/>
  <c r="AK57" i="1" s="1"/>
  <c r="AG57" i="1"/>
  <c r="AH57" i="1" s="1"/>
  <c r="AD57" i="1"/>
  <c r="AB57" i="1"/>
  <c r="Z57" i="1"/>
  <c r="X57" i="1"/>
  <c r="V57" i="1"/>
  <c r="S57" i="1"/>
  <c r="P57" i="1"/>
  <c r="N57" i="1"/>
  <c r="K57" i="1"/>
  <c r="H57" i="1"/>
  <c r="E57" i="1"/>
  <c r="AM56" i="1"/>
  <c r="AN56" i="1" s="1"/>
  <c r="AJ56" i="1"/>
  <c r="AK56" i="1" s="1"/>
  <c r="AG56" i="1"/>
  <c r="AH56" i="1" s="1"/>
  <c r="AD56" i="1"/>
  <c r="AB56" i="1"/>
  <c r="Z56" i="1"/>
  <c r="X56" i="1"/>
  <c r="AE56" i="1" s="1"/>
  <c r="V56" i="1"/>
  <c r="S56" i="1"/>
  <c r="P56" i="1"/>
  <c r="N56" i="1"/>
  <c r="K56" i="1"/>
  <c r="H56" i="1"/>
  <c r="E56" i="1"/>
  <c r="AM55" i="1"/>
  <c r="AN55" i="1" s="1"/>
  <c r="AJ55" i="1"/>
  <c r="AK55" i="1" s="1"/>
  <c r="AG55" i="1"/>
  <c r="AH55" i="1" s="1"/>
  <c r="AO55" i="1" s="1"/>
  <c r="AD55" i="1"/>
  <c r="AB55" i="1"/>
  <c r="Z55" i="1"/>
  <c r="X55" i="1"/>
  <c r="V55" i="1"/>
  <c r="S55" i="1"/>
  <c r="P55" i="1"/>
  <c r="N55" i="1"/>
  <c r="K55" i="1"/>
  <c r="H55" i="1"/>
  <c r="E55" i="1"/>
  <c r="AN54" i="1"/>
  <c r="AM54" i="1"/>
  <c r="AK54" i="1"/>
  <c r="AJ54" i="1"/>
  <c r="AH54" i="1"/>
  <c r="AO54" i="1" s="1"/>
  <c r="AG54" i="1"/>
  <c r="AD54" i="1"/>
  <c r="AB54" i="1"/>
  <c r="Z54" i="1"/>
  <c r="X54" i="1"/>
  <c r="V54" i="1"/>
  <c r="AE54" i="1" s="1"/>
  <c r="S54" i="1"/>
  <c r="P54" i="1"/>
  <c r="N54" i="1"/>
  <c r="K54" i="1"/>
  <c r="H54" i="1"/>
  <c r="C54" i="1"/>
  <c r="E54" i="1" s="1"/>
  <c r="T54" i="1" s="1"/>
  <c r="AP54" i="1" s="1"/>
  <c r="AQ54" i="1" s="1"/>
  <c r="AM53" i="1"/>
  <c r="AN53" i="1" s="1"/>
  <c r="AJ53" i="1"/>
  <c r="AK53" i="1" s="1"/>
  <c r="AG53" i="1"/>
  <c r="AH53" i="1" s="1"/>
  <c r="AD53" i="1"/>
  <c r="AB53" i="1"/>
  <c r="Z53" i="1"/>
  <c r="X53" i="1"/>
  <c r="V53" i="1"/>
  <c r="AE53" i="1" s="1"/>
  <c r="S53" i="1"/>
  <c r="P53" i="1"/>
  <c r="N53" i="1"/>
  <c r="K53" i="1"/>
  <c r="H53" i="1"/>
  <c r="C53" i="1"/>
  <c r="E53" i="1" s="1"/>
  <c r="T53" i="1" s="1"/>
  <c r="AM52" i="1"/>
  <c r="AN52" i="1" s="1"/>
  <c r="AJ52" i="1"/>
  <c r="AK52" i="1" s="1"/>
  <c r="AG52" i="1"/>
  <c r="AH52" i="1" s="1"/>
  <c r="AD52" i="1"/>
  <c r="AB52" i="1"/>
  <c r="Z52" i="1"/>
  <c r="X52" i="1"/>
  <c r="V52" i="1"/>
  <c r="AE52" i="1" s="1"/>
  <c r="S52" i="1"/>
  <c r="P52" i="1"/>
  <c r="N52" i="1"/>
  <c r="K52" i="1"/>
  <c r="H52" i="1"/>
  <c r="E52" i="1"/>
  <c r="T52" i="1" s="1"/>
  <c r="AM51" i="1"/>
  <c r="AN51" i="1" s="1"/>
  <c r="AJ51" i="1"/>
  <c r="AK51" i="1" s="1"/>
  <c r="AG51" i="1"/>
  <c r="AH51" i="1" s="1"/>
  <c r="AD51" i="1"/>
  <c r="AB51" i="1"/>
  <c r="Z51" i="1"/>
  <c r="X51" i="1"/>
  <c r="V51" i="1"/>
  <c r="S51" i="1"/>
  <c r="P51" i="1"/>
  <c r="N51" i="1"/>
  <c r="K51" i="1"/>
  <c r="H51" i="1"/>
  <c r="E51" i="1"/>
  <c r="AM50" i="1"/>
  <c r="AN50" i="1" s="1"/>
  <c r="AJ50" i="1"/>
  <c r="AK50" i="1" s="1"/>
  <c r="AG50" i="1"/>
  <c r="AH50" i="1" s="1"/>
  <c r="AD50" i="1"/>
  <c r="AB50" i="1"/>
  <c r="Z50" i="1"/>
  <c r="X50" i="1"/>
  <c r="V50" i="1"/>
  <c r="S50" i="1"/>
  <c r="P50" i="1"/>
  <c r="N50" i="1"/>
  <c r="K50" i="1"/>
  <c r="H50" i="1"/>
  <c r="E50" i="1"/>
  <c r="AM49" i="1"/>
  <c r="AN49" i="1" s="1"/>
  <c r="AJ49" i="1"/>
  <c r="AK49" i="1" s="1"/>
  <c r="AG49" i="1"/>
  <c r="AH49" i="1" s="1"/>
  <c r="AD49" i="1"/>
  <c r="AB49" i="1"/>
  <c r="Z49" i="1"/>
  <c r="X49" i="1"/>
  <c r="V49" i="1"/>
  <c r="S49" i="1"/>
  <c r="P49" i="1"/>
  <c r="N49" i="1"/>
  <c r="K49" i="1"/>
  <c r="H49" i="1"/>
  <c r="E49" i="1"/>
  <c r="AM48" i="1"/>
  <c r="AN48" i="1" s="1"/>
  <c r="AJ48" i="1"/>
  <c r="AK48" i="1" s="1"/>
  <c r="AG48" i="1"/>
  <c r="AH48" i="1" s="1"/>
  <c r="AD48" i="1"/>
  <c r="AB48" i="1"/>
  <c r="Z48" i="1"/>
  <c r="X48" i="1"/>
  <c r="V48" i="1"/>
  <c r="S48" i="1"/>
  <c r="P48" i="1"/>
  <c r="N48" i="1"/>
  <c r="K48" i="1"/>
  <c r="H48" i="1"/>
  <c r="AM47" i="1"/>
  <c r="AN47" i="1" s="1"/>
  <c r="AJ47" i="1"/>
  <c r="AK47" i="1" s="1"/>
  <c r="AG47" i="1"/>
  <c r="AH47" i="1" s="1"/>
  <c r="AD47" i="1"/>
  <c r="AB47" i="1"/>
  <c r="Z47" i="1"/>
  <c r="X47" i="1"/>
  <c r="V47" i="1"/>
  <c r="S47" i="1"/>
  <c r="P47" i="1"/>
  <c r="N47" i="1"/>
  <c r="K47" i="1"/>
  <c r="H47" i="1"/>
  <c r="E47" i="1"/>
  <c r="AM46" i="1"/>
  <c r="AN46" i="1" s="1"/>
  <c r="AJ46" i="1"/>
  <c r="AK46" i="1" s="1"/>
  <c r="AG46" i="1"/>
  <c r="AH46" i="1" s="1"/>
  <c r="AD46" i="1"/>
  <c r="AB46" i="1"/>
  <c r="Z46" i="1"/>
  <c r="X46" i="1"/>
  <c r="V46" i="1"/>
  <c r="S46" i="1"/>
  <c r="P46" i="1"/>
  <c r="N46" i="1"/>
  <c r="K46" i="1"/>
  <c r="H46" i="1"/>
  <c r="C46" i="1"/>
  <c r="E46" i="1" s="1"/>
  <c r="AM45" i="1"/>
  <c r="AN45" i="1" s="1"/>
  <c r="AJ45" i="1"/>
  <c r="AK45" i="1" s="1"/>
  <c r="AG45" i="1"/>
  <c r="AH45" i="1" s="1"/>
  <c r="AO45" i="1" s="1"/>
  <c r="AD45" i="1"/>
  <c r="AB45" i="1"/>
  <c r="Z45" i="1"/>
  <c r="X45" i="1"/>
  <c r="V45" i="1"/>
  <c r="S45" i="1"/>
  <c r="P45" i="1"/>
  <c r="N45" i="1"/>
  <c r="K45" i="1"/>
  <c r="H45" i="1"/>
  <c r="C45" i="1"/>
  <c r="E45" i="1" s="1"/>
  <c r="AM44" i="1"/>
  <c r="AN44" i="1" s="1"/>
  <c r="AJ44" i="1"/>
  <c r="AK44" i="1" s="1"/>
  <c r="AG44" i="1"/>
  <c r="AH44" i="1" s="1"/>
  <c r="AO44" i="1" s="1"/>
  <c r="AD44" i="1"/>
  <c r="AB44" i="1"/>
  <c r="Z44" i="1"/>
  <c r="X44" i="1"/>
  <c r="V44" i="1"/>
  <c r="S44" i="1"/>
  <c r="P44" i="1"/>
  <c r="N44" i="1"/>
  <c r="K44" i="1"/>
  <c r="H44" i="1"/>
  <c r="E44" i="1"/>
  <c r="AM43" i="1"/>
  <c r="AN43" i="1" s="1"/>
  <c r="AJ43" i="1"/>
  <c r="AK43" i="1" s="1"/>
  <c r="AG43" i="1"/>
  <c r="AH43" i="1" s="1"/>
  <c r="AD43" i="1"/>
  <c r="AB43" i="1"/>
  <c r="Z43" i="1"/>
  <c r="X43" i="1"/>
  <c r="V43" i="1"/>
  <c r="S43" i="1"/>
  <c r="P43" i="1"/>
  <c r="N43" i="1"/>
  <c r="K43" i="1"/>
  <c r="H43" i="1"/>
  <c r="E43" i="1"/>
  <c r="AM42" i="1"/>
  <c r="AN42" i="1" s="1"/>
  <c r="AJ42" i="1"/>
  <c r="AK42" i="1" s="1"/>
  <c r="AG42" i="1"/>
  <c r="AH42" i="1" s="1"/>
  <c r="AD42" i="1"/>
  <c r="AB42" i="1"/>
  <c r="Z42" i="1"/>
  <c r="X42" i="1"/>
  <c r="V42" i="1"/>
  <c r="S42" i="1"/>
  <c r="P42" i="1"/>
  <c r="N42" i="1"/>
  <c r="K42" i="1"/>
  <c r="H42" i="1"/>
  <c r="E42" i="1"/>
  <c r="AM41" i="1"/>
  <c r="AN41" i="1" s="1"/>
  <c r="AJ41" i="1"/>
  <c r="AK41" i="1" s="1"/>
  <c r="AG41" i="1"/>
  <c r="AH41" i="1" s="1"/>
  <c r="AO41" i="1" s="1"/>
  <c r="AD41" i="1"/>
  <c r="AB41" i="1"/>
  <c r="Z41" i="1"/>
  <c r="X41" i="1"/>
  <c r="V41" i="1"/>
  <c r="S41" i="1"/>
  <c r="P41" i="1"/>
  <c r="N41" i="1"/>
  <c r="K41" i="1"/>
  <c r="H41" i="1"/>
  <c r="E41" i="1"/>
  <c r="AM40" i="1"/>
  <c r="AN40" i="1" s="1"/>
  <c r="AJ40" i="1"/>
  <c r="AG40" i="1"/>
  <c r="AH40" i="1" s="1"/>
  <c r="AD40" i="1"/>
  <c r="AB40" i="1"/>
  <c r="Z40" i="1"/>
  <c r="X40" i="1"/>
  <c r="V40" i="1"/>
  <c r="S40" i="1"/>
  <c r="P40" i="1"/>
  <c r="N40" i="1"/>
  <c r="K40" i="1"/>
  <c r="H40" i="1"/>
  <c r="E40" i="1"/>
  <c r="AM39" i="1"/>
  <c r="AN39" i="1" s="1"/>
  <c r="AJ39" i="1"/>
  <c r="AK39" i="1" s="1"/>
  <c r="AG39" i="1"/>
  <c r="AH39" i="1" s="1"/>
  <c r="AD39" i="1"/>
  <c r="AB39" i="1"/>
  <c r="Z39" i="1"/>
  <c r="X39" i="1"/>
  <c r="V39" i="1"/>
  <c r="S39" i="1"/>
  <c r="P39" i="1"/>
  <c r="N39" i="1"/>
  <c r="K39" i="1"/>
  <c r="H39" i="1"/>
  <c r="E39" i="1"/>
  <c r="AM38" i="1"/>
  <c r="AN38" i="1" s="1"/>
  <c r="AJ38" i="1"/>
  <c r="AK38" i="1" s="1"/>
  <c r="AG38" i="1"/>
  <c r="AH38" i="1" s="1"/>
  <c r="AD38" i="1"/>
  <c r="AB38" i="1"/>
  <c r="Z38" i="1"/>
  <c r="X38" i="1"/>
  <c r="V38" i="1"/>
  <c r="S38" i="1"/>
  <c r="P38" i="1"/>
  <c r="N38" i="1"/>
  <c r="K38" i="1"/>
  <c r="H38" i="1"/>
  <c r="C38" i="1"/>
  <c r="E38" i="1" s="1"/>
  <c r="AM37" i="1"/>
  <c r="AN37" i="1" s="1"/>
  <c r="AJ37" i="1"/>
  <c r="AK37" i="1" s="1"/>
  <c r="AG37" i="1"/>
  <c r="AH37" i="1" s="1"/>
  <c r="AD37" i="1"/>
  <c r="AB37" i="1"/>
  <c r="Z37" i="1"/>
  <c r="X37" i="1"/>
  <c r="V37" i="1"/>
  <c r="S37" i="1"/>
  <c r="P37" i="1"/>
  <c r="N37" i="1"/>
  <c r="K37" i="1"/>
  <c r="H37" i="1"/>
  <c r="E37" i="1"/>
  <c r="AM36" i="1"/>
  <c r="AN36" i="1" s="1"/>
  <c r="AJ36" i="1"/>
  <c r="AK36" i="1" s="1"/>
  <c r="AG36" i="1"/>
  <c r="AH36" i="1" s="1"/>
  <c r="AD36" i="1"/>
  <c r="AB36" i="1"/>
  <c r="Z36" i="1"/>
  <c r="X36" i="1"/>
  <c r="V36" i="1"/>
  <c r="S36" i="1"/>
  <c r="P36" i="1"/>
  <c r="N36" i="1"/>
  <c r="K36" i="1"/>
  <c r="H36" i="1"/>
  <c r="E36" i="1"/>
  <c r="AM35" i="1"/>
  <c r="AN35" i="1" s="1"/>
  <c r="AJ35" i="1"/>
  <c r="AK35" i="1" s="1"/>
  <c r="AG35" i="1"/>
  <c r="AH35" i="1" s="1"/>
  <c r="AD35" i="1"/>
  <c r="AB35" i="1"/>
  <c r="Z35" i="1"/>
  <c r="X35" i="1"/>
  <c r="V35" i="1"/>
  <c r="S35" i="1"/>
  <c r="P35" i="1"/>
  <c r="N35" i="1"/>
  <c r="K35" i="1"/>
  <c r="H35" i="1"/>
  <c r="C35" i="1"/>
  <c r="E35" i="1" s="1"/>
  <c r="AM34" i="1"/>
  <c r="AN34" i="1" s="1"/>
  <c r="AJ34" i="1"/>
  <c r="AK34" i="1" s="1"/>
  <c r="AG34" i="1"/>
  <c r="AH34" i="1" s="1"/>
  <c r="AD34" i="1"/>
  <c r="AB34" i="1"/>
  <c r="Z34" i="1"/>
  <c r="X34" i="1"/>
  <c r="V34" i="1"/>
  <c r="S34" i="1"/>
  <c r="P34" i="1"/>
  <c r="N34" i="1"/>
  <c r="K34" i="1"/>
  <c r="H34" i="1"/>
  <c r="C34" i="1"/>
  <c r="E34" i="1" s="1"/>
  <c r="AM33" i="1"/>
  <c r="AN33" i="1" s="1"/>
  <c r="AJ33" i="1"/>
  <c r="AK33" i="1" s="1"/>
  <c r="AG33" i="1"/>
  <c r="AH33" i="1" s="1"/>
  <c r="AD33" i="1"/>
  <c r="AB33" i="1"/>
  <c r="Z33" i="1"/>
  <c r="X33" i="1"/>
  <c r="V33" i="1"/>
  <c r="S33" i="1"/>
  <c r="P33" i="1"/>
  <c r="N33" i="1"/>
  <c r="K33" i="1"/>
  <c r="H33" i="1"/>
  <c r="E33" i="1"/>
  <c r="AM32" i="1"/>
  <c r="AN32" i="1" s="1"/>
  <c r="AJ32" i="1"/>
  <c r="AK32" i="1" s="1"/>
  <c r="AG32" i="1"/>
  <c r="AH32" i="1" s="1"/>
  <c r="AD32" i="1"/>
  <c r="AB32" i="1"/>
  <c r="Z32" i="1"/>
  <c r="X32" i="1"/>
  <c r="V32" i="1"/>
  <c r="S32" i="1"/>
  <c r="P32" i="1"/>
  <c r="N32" i="1"/>
  <c r="K32" i="1"/>
  <c r="H32" i="1"/>
  <c r="C32" i="1"/>
  <c r="E32" i="1" s="1"/>
  <c r="AM31" i="1"/>
  <c r="AN31" i="1" s="1"/>
  <c r="AJ31" i="1"/>
  <c r="AK31" i="1" s="1"/>
  <c r="AG31" i="1"/>
  <c r="AH31" i="1" s="1"/>
  <c r="AD31" i="1"/>
  <c r="AB31" i="1"/>
  <c r="Z31" i="1"/>
  <c r="X31" i="1"/>
  <c r="V31" i="1"/>
  <c r="S31" i="1"/>
  <c r="P31" i="1"/>
  <c r="N31" i="1"/>
  <c r="K31" i="1"/>
  <c r="H31" i="1"/>
  <c r="E31" i="1"/>
  <c r="AM30" i="1"/>
  <c r="AN30" i="1" s="1"/>
  <c r="AJ30" i="1"/>
  <c r="AK30" i="1" s="1"/>
  <c r="AG30" i="1"/>
  <c r="AH30" i="1" s="1"/>
  <c r="AD30" i="1"/>
  <c r="AB30" i="1"/>
  <c r="Z30" i="1"/>
  <c r="X30" i="1"/>
  <c r="V30" i="1"/>
  <c r="S30" i="1"/>
  <c r="P30" i="1"/>
  <c r="N30" i="1"/>
  <c r="K30" i="1"/>
  <c r="H30" i="1"/>
  <c r="E30" i="1"/>
  <c r="AM29" i="1"/>
  <c r="AN29" i="1" s="1"/>
  <c r="AJ29" i="1"/>
  <c r="AK29" i="1" s="1"/>
  <c r="AG29" i="1"/>
  <c r="AH29" i="1" s="1"/>
  <c r="AD29" i="1"/>
  <c r="AB29" i="1"/>
  <c r="Z29" i="1"/>
  <c r="X29" i="1"/>
  <c r="V29" i="1"/>
  <c r="S29" i="1"/>
  <c r="P29" i="1"/>
  <c r="N29" i="1"/>
  <c r="K29" i="1"/>
  <c r="H29" i="1"/>
  <c r="E29" i="1"/>
  <c r="AM28" i="1"/>
  <c r="AN28" i="1" s="1"/>
  <c r="AJ28" i="1"/>
  <c r="AK28" i="1" s="1"/>
  <c r="AG28" i="1"/>
  <c r="AH28" i="1" s="1"/>
  <c r="AD28" i="1"/>
  <c r="AB28" i="1"/>
  <c r="Z28" i="1"/>
  <c r="X28" i="1"/>
  <c r="V28" i="1"/>
  <c r="S28" i="1"/>
  <c r="P28" i="1"/>
  <c r="N28" i="1"/>
  <c r="K28" i="1"/>
  <c r="H28" i="1"/>
  <c r="E28" i="1"/>
  <c r="AM27" i="1"/>
  <c r="AN27" i="1" s="1"/>
  <c r="AJ27" i="1"/>
  <c r="AK27" i="1" s="1"/>
  <c r="AG27" i="1"/>
  <c r="AH27" i="1" s="1"/>
  <c r="AD27" i="1"/>
  <c r="AB27" i="1"/>
  <c r="Z27" i="1"/>
  <c r="X27" i="1"/>
  <c r="V27" i="1"/>
  <c r="S27" i="1"/>
  <c r="P27" i="1"/>
  <c r="N27" i="1"/>
  <c r="K27" i="1"/>
  <c r="H27" i="1"/>
  <c r="E27" i="1"/>
  <c r="AM26" i="1"/>
  <c r="AN26" i="1" s="1"/>
  <c r="AJ26" i="1"/>
  <c r="AK26" i="1" s="1"/>
  <c r="AG26" i="1"/>
  <c r="AH26" i="1" s="1"/>
  <c r="AD26" i="1"/>
  <c r="AB26" i="1"/>
  <c r="Z26" i="1"/>
  <c r="X26" i="1"/>
  <c r="V26" i="1"/>
  <c r="S26" i="1"/>
  <c r="P26" i="1"/>
  <c r="N26" i="1"/>
  <c r="K26" i="1"/>
  <c r="H26" i="1"/>
  <c r="E26" i="1"/>
  <c r="AM25" i="1"/>
  <c r="AN25" i="1" s="1"/>
  <c r="AJ25" i="1"/>
  <c r="AK25" i="1" s="1"/>
  <c r="AG25" i="1"/>
  <c r="AH25" i="1" s="1"/>
  <c r="AO25" i="1" s="1"/>
  <c r="AD25" i="1"/>
  <c r="AB25" i="1"/>
  <c r="Z25" i="1"/>
  <c r="X25" i="1"/>
  <c r="V25" i="1"/>
  <c r="S25" i="1"/>
  <c r="P25" i="1"/>
  <c r="N25" i="1"/>
  <c r="K25" i="1"/>
  <c r="H25" i="1"/>
  <c r="E25" i="1"/>
  <c r="AM24" i="1"/>
  <c r="AN24" i="1" s="1"/>
  <c r="AJ24" i="1"/>
  <c r="AK24" i="1" s="1"/>
  <c r="AG24" i="1"/>
  <c r="AH24" i="1" s="1"/>
  <c r="AD24" i="1"/>
  <c r="AB24" i="1"/>
  <c r="Z24" i="1"/>
  <c r="X24" i="1"/>
  <c r="V24" i="1"/>
  <c r="S24" i="1"/>
  <c r="P24" i="1"/>
  <c r="N24" i="1"/>
  <c r="K24" i="1"/>
  <c r="H24" i="1"/>
  <c r="E24" i="1"/>
  <c r="AM23" i="1"/>
  <c r="AN23" i="1" s="1"/>
  <c r="AJ23" i="1"/>
  <c r="AK23" i="1" s="1"/>
  <c r="AG23" i="1"/>
  <c r="AH23" i="1" s="1"/>
  <c r="AD23" i="1"/>
  <c r="AB23" i="1"/>
  <c r="Z23" i="1"/>
  <c r="X23" i="1"/>
  <c r="V23" i="1"/>
  <c r="S23" i="1"/>
  <c r="N23" i="1"/>
  <c r="K23" i="1"/>
  <c r="H23" i="1"/>
  <c r="E23" i="1"/>
  <c r="AM22" i="1"/>
  <c r="AN22" i="1" s="1"/>
  <c r="AJ22" i="1"/>
  <c r="AK22" i="1" s="1"/>
  <c r="AG22" i="1"/>
  <c r="AH22" i="1" s="1"/>
  <c r="AD22" i="1"/>
  <c r="AB22" i="1"/>
  <c r="Z22" i="1"/>
  <c r="X22" i="1"/>
  <c r="V22" i="1"/>
  <c r="S22" i="1"/>
  <c r="P22" i="1"/>
  <c r="N22" i="1"/>
  <c r="K22" i="1"/>
  <c r="H22" i="1"/>
  <c r="E22" i="1"/>
  <c r="AM21" i="1"/>
  <c r="AN21" i="1" s="1"/>
  <c r="AJ21" i="1"/>
  <c r="AK21" i="1" s="1"/>
  <c r="AG21" i="1"/>
  <c r="AH21" i="1" s="1"/>
  <c r="AD21" i="1"/>
  <c r="AB21" i="1"/>
  <c r="Z21" i="1"/>
  <c r="X21" i="1"/>
  <c r="V21" i="1"/>
  <c r="S21" i="1"/>
  <c r="P21" i="1"/>
  <c r="N21" i="1"/>
  <c r="K21" i="1"/>
  <c r="H21" i="1"/>
  <c r="E21" i="1"/>
  <c r="AM20" i="1"/>
  <c r="AN20" i="1" s="1"/>
  <c r="AJ20" i="1"/>
  <c r="AK20" i="1" s="1"/>
  <c r="AG20" i="1"/>
  <c r="AH20" i="1" s="1"/>
  <c r="AD20" i="1"/>
  <c r="AB20" i="1"/>
  <c r="Z20" i="1"/>
  <c r="X20" i="1"/>
  <c r="V20" i="1"/>
  <c r="S20" i="1"/>
  <c r="P20" i="1"/>
  <c r="N20" i="1"/>
  <c r="K20" i="1"/>
  <c r="H20" i="1"/>
  <c r="E20" i="1"/>
  <c r="AM19" i="1"/>
  <c r="AN19" i="1" s="1"/>
  <c r="AJ19" i="1"/>
  <c r="AK19" i="1" s="1"/>
  <c r="AG19" i="1"/>
  <c r="AH19" i="1" s="1"/>
  <c r="AD19" i="1"/>
  <c r="AB19" i="1"/>
  <c r="Z19" i="1"/>
  <c r="X19" i="1"/>
  <c r="V19" i="1"/>
  <c r="S19" i="1"/>
  <c r="P19" i="1"/>
  <c r="N19" i="1"/>
  <c r="K19" i="1"/>
  <c r="H19" i="1"/>
  <c r="E19" i="1"/>
  <c r="AM18" i="1"/>
  <c r="AN18" i="1" s="1"/>
  <c r="AJ18" i="1"/>
  <c r="AK18" i="1" s="1"/>
  <c r="AG18" i="1"/>
  <c r="AH18" i="1" s="1"/>
  <c r="AD18" i="1"/>
  <c r="AB18" i="1"/>
  <c r="Z18" i="1"/>
  <c r="X18" i="1"/>
  <c r="V18" i="1"/>
  <c r="S18" i="1"/>
  <c r="P18" i="1"/>
  <c r="N18" i="1"/>
  <c r="K18" i="1"/>
  <c r="H18" i="1"/>
  <c r="E18" i="1"/>
  <c r="AM17" i="1"/>
  <c r="AN17" i="1" s="1"/>
  <c r="AJ17" i="1"/>
  <c r="AK17" i="1" s="1"/>
  <c r="AG17" i="1"/>
  <c r="AH17" i="1" s="1"/>
  <c r="AD17" i="1"/>
  <c r="AB17" i="1"/>
  <c r="Z17" i="1"/>
  <c r="X17" i="1"/>
  <c r="V17" i="1"/>
  <c r="S17" i="1"/>
  <c r="P17" i="1"/>
  <c r="N17" i="1"/>
  <c r="K17" i="1"/>
  <c r="H17" i="1"/>
  <c r="C17" i="1"/>
  <c r="E17" i="1" s="1"/>
  <c r="AM16" i="1"/>
  <c r="AN16" i="1" s="1"/>
  <c r="AJ16" i="1"/>
  <c r="AK16" i="1" s="1"/>
  <c r="AG16" i="1"/>
  <c r="AH16" i="1" s="1"/>
  <c r="AD16" i="1"/>
  <c r="AB16" i="1"/>
  <c r="Z16" i="1"/>
  <c r="X16" i="1"/>
  <c r="V16" i="1"/>
  <c r="S16" i="1"/>
  <c r="P16" i="1"/>
  <c r="N16" i="1"/>
  <c r="K16" i="1"/>
  <c r="H16" i="1"/>
  <c r="E16" i="1"/>
  <c r="AM15" i="1"/>
  <c r="AN15" i="1" s="1"/>
  <c r="AJ15" i="1"/>
  <c r="AK15" i="1" s="1"/>
  <c r="AG15" i="1"/>
  <c r="AH15" i="1" s="1"/>
  <c r="AD15" i="1"/>
  <c r="AB15" i="1"/>
  <c r="Z15" i="1"/>
  <c r="X15" i="1"/>
  <c r="V15" i="1"/>
  <c r="S15" i="1"/>
  <c r="P15" i="1"/>
  <c r="N15" i="1"/>
  <c r="K15" i="1"/>
  <c r="H15" i="1"/>
  <c r="E15" i="1"/>
  <c r="AM14" i="1"/>
  <c r="AN14" i="1" s="1"/>
  <c r="AJ14" i="1"/>
  <c r="AK14" i="1" s="1"/>
  <c r="AG14" i="1"/>
  <c r="AH14" i="1" s="1"/>
  <c r="AD14" i="1"/>
  <c r="AB14" i="1"/>
  <c r="Z14" i="1"/>
  <c r="X14" i="1"/>
  <c r="V14" i="1"/>
  <c r="S14" i="1"/>
  <c r="P14" i="1"/>
  <c r="N14" i="1"/>
  <c r="K14" i="1"/>
  <c r="H14" i="1"/>
  <c r="C14" i="1"/>
  <c r="E14" i="1" s="1"/>
  <c r="AM13" i="1"/>
  <c r="AN13" i="1" s="1"/>
  <c r="AJ13" i="1"/>
  <c r="AK13" i="1" s="1"/>
  <c r="AG13" i="1"/>
  <c r="AH13" i="1" s="1"/>
  <c r="AD13" i="1"/>
  <c r="AB13" i="1"/>
  <c r="Z13" i="1"/>
  <c r="X13" i="1"/>
  <c r="V13" i="1"/>
  <c r="S13" i="1"/>
  <c r="P13" i="1"/>
  <c r="N13" i="1"/>
  <c r="K13" i="1"/>
  <c r="H13" i="1"/>
  <c r="E13" i="1"/>
  <c r="AM12" i="1"/>
  <c r="AN12" i="1" s="1"/>
  <c r="AJ12" i="1"/>
  <c r="AK12" i="1" s="1"/>
  <c r="AG12" i="1"/>
  <c r="AH12" i="1" s="1"/>
  <c r="AD12" i="1"/>
  <c r="AB12" i="1"/>
  <c r="Z12" i="1"/>
  <c r="X12" i="1"/>
  <c r="V12" i="1"/>
  <c r="S12" i="1"/>
  <c r="P12" i="1"/>
  <c r="N12" i="1"/>
  <c r="K12" i="1"/>
  <c r="H12" i="1"/>
  <c r="C12" i="1"/>
  <c r="E12" i="1" s="1"/>
  <c r="AM11" i="1"/>
  <c r="AN11" i="1" s="1"/>
  <c r="AJ11" i="1"/>
  <c r="AK11" i="1" s="1"/>
  <c r="AG11" i="1"/>
  <c r="AH11" i="1" s="1"/>
  <c r="AD11" i="1"/>
  <c r="AB11" i="1"/>
  <c r="Z11" i="1"/>
  <c r="X11" i="1"/>
  <c r="V11" i="1"/>
  <c r="S11" i="1"/>
  <c r="P11" i="1"/>
  <c r="N11" i="1"/>
  <c r="K11" i="1"/>
  <c r="H11" i="1"/>
  <c r="E11" i="1"/>
  <c r="AM10" i="1"/>
  <c r="AN10" i="1" s="1"/>
  <c r="AJ10" i="1"/>
  <c r="AK10" i="1" s="1"/>
  <c r="AG10" i="1"/>
  <c r="AH10" i="1" s="1"/>
  <c r="AD10" i="1"/>
  <c r="AB10" i="1"/>
  <c r="Z10" i="1"/>
  <c r="X10" i="1"/>
  <c r="V10" i="1"/>
  <c r="S10" i="1"/>
  <c r="P10" i="1"/>
  <c r="N10" i="1"/>
  <c r="K10" i="1"/>
  <c r="H10" i="1"/>
  <c r="E10" i="1"/>
  <c r="AM9" i="1"/>
  <c r="AN9" i="1" s="1"/>
  <c r="AJ9" i="1"/>
  <c r="AK9" i="1" s="1"/>
  <c r="AG9" i="1"/>
  <c r="AH9" i="1" s="1"/>
  <c r="AD9" i="1"/>
  <c r="AB9" i="1"/>
  <c r="Z9" i="1"/>
  <c r="X9" i="1"/>
  <c r="V9" i="1"/>
  <c r="S9" i="1"/>
  <c r="P9" i="1"/>
  <c r="N9" i="1"/>
  <c r="K9" i="1"/>
  <c r="H9" i="1"/>
  <c r="E9" i="1"/>
  <c r="AM8" i="1"/>
  <c r="AN8" i="1" s="1"/>
  <c r="AJ8" i="1"/>
  <c r="AK8" i="1" s="1"/>
  <c r="AG8" i="1"/>
  <c r="AH8" i="1" s="1"/>
  <c r="AD8" i="1"/>
  <c r="AB8" i="1"/>
  <c r="Z8" i="1"/>
  <c r="X8" i="1"/>
  <c r="V8" i="1"/>
  <c r="S8" i="1"/>
  <c r="P8" i="1"/>
  <c r="N8" i="1"/>
  <c r="K8" i="1"/>
  <c r="H8" i="1"/>
  <c r="E8" i="1"/>
  <c r="AM7" i="1"/>
  <c r="AN7" i="1" s="1"/>
  <c r="AJ7" i="1"/>
  <c r="AK7" i="1" s="1"/>
  <c r="AG7" i="1"/>
  <c r="AH7" i="1" s="1"/>
  <c r="AD7" i="1"/>
  <c r="AB7" i="1"/>
  <c r="Z7" i="1"/>
  <c r="X7" i="1"/>
  <c r="V7" i="1"/>
  <c r="S7" i="1"/>
  <c r="P7" i="1"/>
  <c r="N7" i="1"/>
  <c r="K7" i="1"/>
  <c r="H7" i="1"/>
  <c r="E7" i="1"/>
  <c r="AM6" i="1"/>
  <c r="AN6" i="1" s="1"/>
  <c r="AJ6" i="1"/>
  <c r="AK6" i="1" s="1"/>
  <c r="AG6" i="1"/>
  <c r="AH6" i="1" s="1"/>
  <c r="AD6" i="1"/>
  <c r="AB6" i="1"/>
  <c r="Z6" i="1"/>
  <c r="X6" i="1"/>
  <c r="V6" i="1"/>
  <c r="S6" i="1"/>
  <c r="P6" i="1"/>
  <c r="N6" i="1"/>
  <c r="K6" i="1"/>
  <c r="H6" i="1"/>
  <c r="C6" i="1"/>
  <c r="E6" i="1" s="1"/>
  <c r="A6" i="1"/>
  <c r="A7" i="1" s="1"/>
  <c r="AM5" i="1"/>
  <c r="AN5" i="1" s="1"/>
  <c r="AJ5" i="1"/>
  <c r="AK5" i="1" s="1"/>
  <c r="AG5" i="1"/>
  <c r="AH5" i="1" s="1"/>
  <c r="AD5" i="1"/>
  <c r="AB5" i="1"/>
  <c r="Z5" i="1"/>
  <c r="X5" i="1"/>
  <c r="V5" i="1"/>
  <c r="S5" i="1"/>
  <c r="P5" i="1"/>
  <c r="N5" i="1"/>
  <c r="K5" i="1"/>
  <c r="H5" i="1"/>
  <c r="E5" i="1"/>
  <c r="T5" i="1" l="1"/>
  <c r="AE5" i="1"/>
  <c r="AO6" i="1"/>
  <c r="AE7" i="1"/>
  <c r="AO7" i="1"/>
  <c r="T40" i="1"/>
  <c r="AE83" i="1"/>
  <c r="AE40" i="1"/>
  <c r="AE62" i="1"/>
  <c r="AO20" i="1"/>
  <c r="AO71" i="1"/>
  <c r="T12" i="1"/>
  <c r="T13" i="1"/>
  <c r="AE13" i="1"/>
  <c r="T14" i="1"/>
  <c r="T16" i="1"/>
  <c r="AE16" i="1"/>
  <c r="T17" i="1"/>
  <c r="T19" i="1"/>
  <c r="AE19" i="1"/>
  <c r="T20" i="1"/>
  <c r="AO21" i="1"/>
  <c r="AE22" i="1"/>
  <c r="AO22" i="1"/>
  <c r="T24" i="1"/>
  <c r="AE24" i="1"/>
  <c r="T25" i="1"/>
  <c r="AO26" i="1"/>
  <c r="AE27" i="1"/>
  <c r="AO27" i="1"/>
  <c r="AO29" i="1"/>
  <c r="AO30" i="1"/>
  <c r="AE31" i="1"/>
  <c r="AO31" i="1"/>
  <c r="T46" i="1"/>
  <c r="T69" i="1"/>
  <c r="AE69" i="1"/>
  <c r="T70" i="1"/>
  <c r="AE70" i="1"/>
  <c r="T71" i="1"/>
  <c r="AE71" i="1"/>
  <c r="AO72" i="1"/>
  <c r="AE73" i="1"/>
  <c r="AO73" i="1"/>
  <c r="AO76" i="1"/>
  <c r="T8" i="1"/>
  <c r="AE8" i="1"/>
  <c r="T9" i="1"/>
  <c r="AO10" i="1"/>
  <c r="AE11" i="1"/>
  <c r="AE12" i="1"/>
  <c r="AO14" i="1"/>
  <c r="AE15" i="1"/>
  <c r="AO16" i="1"/>
  <c r="AO17" i="1"/>
  <c r="AO46" i="1"/>
  <c r="AO64" i="1"/>
  <c r="AP16" i="1"/>
  <c r="AQ16" i="1" s="1"/>
  <c r="AO36" i="1"/>
  <c r="T45" i="1"/>
  <c r="AO49" i="1"/>
  <c r="AO80" i="1"/>
  <c r="AE18" i="1"/>
  <c r="AE23" i="1"/>
  <c r="T28" i="1"/>
  <c r="AE28" i="1"/>
  <c r="T29" i="1"/>
  <c r="AE29" i="1"/>
  <c r="T30" i="1"/>
  <c r="T32" i="1"/>
  <c r="T33" i="1"/>
  <c r="AE33" i="1"/>
  <c r="T34" i="1"/>
  <c r="AE34" i="1"/>
  <c r="T35" i="1"/>
  <c r="AE35" i="1"/>
  <c r="T36" i="1"/>
  <c r="AE36" i="1"/>
  <c r="AO37" i="1"/>
  <c r="AO38" i="1"/>
  <c r="AO39" i="1"/>
  <c r="T43" i="1"/>
  <c r="AE43" i="1"/>
  <c r="T44" i="1"/>
  <c r="AO47" i="1"/>
  <c r="AE48" i="1"/>
  <c r="T49" i="1"/>
  <c r="AE49" i="1"/>
  <c r="AO50" i="1"/>
  <c r="AO51" i="1"/>
  <c r="T57" i="1"/>
  <c r="AE57" i="1"/>
  <c r="T58" i="1"/>
  <c r="AP58" i="1" s="1"/>
  <c r="AQ58" i="1" s="1"/>
  <c r="AO58" i="1"/>
  <c r="AO59" i="1"/>
  <c r="AE61" i="1"/>
  <c r="T63" i="1"/>
  <c r="AE63" i="1"/>
  <c r="T64" i="1"/>
  <c r="AO66" i="1"/>
  <c r="AO67" i="1"/>
  <c r="AE68" i="1"/>
  <c r="T74" i="1"/>
  <c r="AE74" i="1"/>
  <c r="T75" i="1"/>
  <c r="T78" i="1"/>
  <c r="AE78" i="1"/>
  <c r="AE79" i="1"/>
  <c r="T80" i="1"/>
  <c r="T81" i="1"/>
  <c r="AE82" i="1"/>
  <c r="AO82" i="1"/>
  <c r="T84" i="1"/>
  <c r="AE84" i="1"/>
  <c r="T85" i="1"/>
  <c r="AO87" i="1"/>
  <c r="AO88" i="1"/>
  <c r="AO89" i="1"/>
  <c r="T90" i="1"/>
  <c r="AO90" i="1"/>
  <c r="AE91" i="1"/>
  <c r="AO91" i="1"/>
  <c r="AE92" i="1"/>
  <c r="AO92" i="1"/>
  <c r="AO11" i="1"/>
  <c r="AO12" i="1"/>
  <c r="AO15" i="1"/>
  <c r="AO18" i="1"/>
  <c r="AO23" i="1"/>
  <c r="T6" i="1"/>
  <c r="AE6" i="1"/>
  <c r="T7" i="1"/>
  <c r="AE9" i="1"/>
  <c r="T10" i="1"/>
  <c r="AE10" i="1"/>
  <c r="T11" i="1"/>
  <c r="AP17" i="1"/>
  <c r="AQ17" i="1" s="1"/>
  <c r="AE17" i="1"/>
  <c r="T18" i="1"/>
  <c r="AE20" i="1"/>
  <c r="T21" i="1"/>
  <c r="AE21" i="1"/>
  <c r="T22" i="1"/>
  <c r="T23" i="1"/>
  <c r="AE25" i="1"/>
  <c r="T26" i="1"/>
  <c r="AE26" i="1"/>
  <c r="T27" i="1"/>
  <c r="AE30" i="1"/>
  <c r="T31" i="1"/>
  <c r="AO32" i="1"/>
  <c r="AO42" i="1"/>
  <c r="AO56" i="1"/>
  <c r="AO77" i="1"/>
  <c r="AP9" i="1"/>
  <c r="AQ9" i="1" s="1"/>
  <c r="AO9" i="1"/>
  <c r="AP14" i="1"/>
  <c r="AQ14" i="1" s="1"/>
  <c r="AE14" i="1"/>
  <c r="T15" i="1"/>
  <c r="AP20" i="1"/>
  <c r="AQ20" i="1" s="1"/>
  <c r="AP25" i="1"/>
  <c r="AQ25" i="1" s="1"/>
  <c r="AP29" i="1"/>
  <c r="AQ29" i="1" s="1"/>
  <c r="AO61" i="1"/>
  <c r="AO68" i="1"/>
  <c r="AE59" i="1"/>
  <c r="T61" i="1"/>
  <c r="T62" i="1"/>
  <c r="AP62" i="1" s="1"/>
  <c r="AQ62" i="1" s="1"/>
  <c r="AO63" i="1"/>
  <c r="AE64" i="1"/>
  <c r="T65" i="1"/>
  <c r="AE65" i="1"/>
  <c r="AE66" i="1"/>
  <c r="T67" i="1"/>
  <c r="AE67" i="1"/>
  <c r="T68" i="1"/>
  <c r="T72" i="1"/>
  <c r="AE72" i="1"/>
  <c r="T73" i="1"/>
  <c r="AE95" i="1"/>
  <c r="AE32" i="1"/>
  <c r="AP32" i="1" s="1"/>
  <c r="AQ32" i="1" s="1"/>
  <c r="T37" i="1"/>
  <c r="AE37" i="1"/>
  <c r="T38" i="1"/>
  <c r="AE38" i="1"/>
  <c r="T39" i="1"/>
  <c r="AP39" i="1" s="1"/>
  <c r="AQ39" i="1" s="1"/>
  <c r="AE39" i="1"/>
  <c r="AO40" i="1"/>
  <c r="AP40" i="1" s="1"/>
  <c r="AQ40" i="1" s="1"/>
  <c r="T41" i="1"/>
  <c r="AE41" i="1"/>
  <c r="T42" i="1"/>
  <c r="AE42" i="1"/>
  <c r="AE44" i="1"/>
  <c r="AP44" i="1" s="1"/>
  <c r="AQ44" i="1" s="1"/>
  <c r="AE45" i="1"/>
  <c r="AP45" i="1" s="1"/>
  <c r="AQ45" i="1" s="1"/>
  <c r="AE46" i="1"/>
  <c r="AP46" i="1" s="1"/>
  <c r="AQ46" i="1" s="1"/>
  <c r="T47" i="1"/>
  <c r="AE47" i="1"/>
  <c r="T48" i="1"/>
  <c r="T50" i="1"/>
  <c r="AE50" i="1"/>
  <c r="T51" i="1"/>
  <c r="AE51" i="1"/>
  <c r="T55" i="1"/>
  <c r="AE55" i="1"/>
  <c r="T56" i="1"/>
  <c r="AE75" i="1"/>
  <c r="T76" i="1"/>
  <c r="AE76" i="1"/>
  <c r="T77" i="1"/>
  <c r="AE77" i="1"/>
  <c r="AO79" i="1"/>
  <c r="AE80" i="1"/>
  <c r="AE81" i="1"/>
  <c r="T82" i="1"/>
  <c r="AP82" i="1" s="1"/>
  <c r="AQ82" i="1" s="1"/>
  <c r="T83" i="1"/>
  <c r="AP83" i="1" s="1"/>
  <c r="AQ83" i="1" s="1"/>
  <c r="AO84" i="1"/>
  <c r="AE86" i="1"/>
  <c r="T87" i="1"/>
  <c r="AP87" i="1" s="1"/>
  <c r="AQ87" i="1" s="1"/>
  <c r="AE87" i="1"/>
  <c r="T88" i="1"/>
  <c r="AE88" i="1"/>
  <c r="T89" i="1"/>
  <c r="AE89" i="1"/>
  <c r="AE90" i="1"/>
  <c r="AP90" i="1" s="1"/>
  <c r="AQ90" i="1" s="1"/>
  <c r="AP15" i="1"/>
  <c r="AQ15" i="1" s="1"/>
  <c r="AO5" i="1"/>
  <c r="AP5" i="1" s="1"/>
  <c r="AQ5" i="1" s="1"/>
  <c r="AP6" i="1"/>
  <c r="AQ6" i="1" s="1"/>
  <c r="AP7" i="1"/>
  <c r="AQ7" i="1" s="1"/>
  <c r="AO8" i="1"/>
  <c r="AP8" i="1" s="1"/>
  <c r="AQ8" i="1" s="1"/>
  <c r="AP10" i="1"/>
  <c r="AQ10" i="1" s="1"/>
  <c r="AP11" i="1"/>
  <c r="AQ11" i="1" s="1"/>
  <c r="AP12" i="1"/>
  <c r="AQ12" i="1" s="1"/>
  <c r="AO13" i="1"/>
  <c r="AP13" i="1" s="1"/>
  <c r="AQ13" i="1" s="1"/>
  <c r="AP18" i="1"/>
  <c r="AQ18" i="1" s="1"/>
  <c r="AO19" i="1"/>
  <c r="AP19" i="1" s="1"/>
  <c r="AQ19" i="1" s="1"/>
  <c r="AP21" i="1"/>
  <c r="AQ21" i="1" s="1"/>
  <c r="AP22" i="1"/>
  <c r="AQ22" i="1" s="1"/>
  <c r="AP23" i="1"/>
  <c r="AQ23" i="1" s="1"/>
  <c r="AO24" i="1"/>
  <c r="AP24" i="1" s="1"/>
  <c r="AQ24" i="1" s="1"/>
  <c r="AP26" i="1"/>
  <c r="AQ26" i="1" s="1"/>
  <c r="AP27" i="1"/>
  <c r="AQ27" i="1" s="1"/>
  <c r="AO28" i="1"/>
  <c r="AP28" i="1" s="1"/>
  <c r="AQ28" i="1" s="1"/>
  <c r="AP30" i="1"/>
  <c r="AQ30" i="1" s="1"/>
  <c r="AP31" i="1"/>
  <c r="AQ31" i="1" s="1"/>
  <c r="AO33" i="1"/>
  <c r="AP33" i="1" s="1"/>
  <c r="AQ33" i="1" s="1"/>
  <c r="AO34" i="1"/>
  <c r="AP34" i="1" s="1"/>
  <c r="AQ34" i="1" s="1"/>
  <c r="AO35" i="1"/>
  <c r="AP35" i="1" s="1"/>
  <c r="AQ35" i="1" s="1"/>
  <c r="AP37" i="1"/>
  <c r="AQ37" i="1" s="1"/>
  <c r="AP38" i="1"/>
  <c r="AQ38" i="1" s="1"/>
  <c r="AP41" i="1"/>
  <c r="AQ41" i="1" s="1"/>
  <c r="AO43" i="1"/>
  <c r="AP43" i="1" s="1"/>
  <c r="AQ43" i="1" s="1"/>
  <c r="AP47" i="1"/>
  <c r="AQ47" i="1" s="1"/>
  <c r="AO48" i="1"/>
  <c r="AP48" i="1" s="1"/>
  <c r="AQ48" i="1" s="1"/>
  <c r="AP50" i="1"/>
  <c r="AQ50" i="1" s="1"/>
  <c r="AO52" i="1"/>
  <c r="AP52" i="1" s="1"/>
  <c r="AQ52" i="1" s="1"/>
  <c r="AO53" i="1"/>
  <c r="AP53" i="1" s="1"/>
  <c r="AQ53" i="1" s="1"/>
  <c r="AP55" i="1"/>
  <c r="AQ55" i="1" s="1"/>
  <c r="AP56" i="1"/>
  <c r="AQ56" i="1" s="1"/>
  <c r="AO57" i="1"/>
  <c r="AP57" i="1" s="1"/>
  <c r="AQ57" i="1" s="1"/>
  <c r="AP59" i="1"/>
  <c r="AQ59" i="1" s="1"/>
  <c r="AO60" i="1"/>
  <c r="AP60" i="1" s="1"/>
  <c r="AQ60" i="1" s="1"/>
  <c r="AP63" i="1"/>
  <c r="AQ63" i="1" s="1"/>
  <c r="AP64" i="1"/>
  <c r="AQ64" i="1" s="1"/>
  <c r="AO65" i="1"/>
  <c r="AP65" i="1" s="1"/>
  <c r="AQ65" i="1" s="1"/>
  <c r="T66" i="1"/>
  <c r="AP66" i="1" s="1"/>
  <c r="AQ66" i="1" s="1"/>
  <c r="AP67" i="1"/>
  <c r="AQ67" i="1" s="1"/>
  <c r="AP68" i="1"/>
  <c r="AQ68" i="1" s="1"/>
  <c r="AO69" i="1"/>
  <c r="AO70" i="1"/>
  <c r="AP72" i="1"/>
  <c r="AQ72" i="1" s="1"/>
  <c r="AP73" i="1"/>
  <c r="AQ73" i="1" s="1"/>
  <c r="AO74" i="1"/>
  <c r="AO75" i="1"/>
  <c r="AP69" i="1"/>
  <c r="AQ69" i="1" s="1"/>
  <c r="AP70" i="1"/>
  <c r="AQ70" i="1" s="1"/>
  <c r="AP74" i="1"/>
  <c r="AQ74" i="1" s="1"/>
  <c r="AP75" i="1"/>
  <c r="AQ75" i="1" s="1"/>
  <c r="AO78" i="1"/>
  <c r="AP78" i="1" s="1"/>
  <c r="AQ78" i="1" s="1"/>
  <c r="T79" i="1"/>
  <c r="AP79" i="1" s="1"/>
  <c r="AQ79" i="1" s="1"/>
  <c r="AP80" i="1"/>
  <c r="AQ80" i="1" s="1"/>
  <c r="AO81" i="1"/>
  <c r="AP81" i="1" s="1"/>
  <c r="AQ81" i="1" s="1"/>
  <c r="AP84" i="1"/>
  <c r="AQ84" i="1" s="1"/>
  <c r="AO85" i="1"/>
  <c r="AP85" i="1" s="1"/>
  <c r="AQ85" i="1" s="1"/>
  <c r="AO86" i="1"/>
  <c r="AP86" i="1" s="1"/>
  <c r="AQ86" i="1" s="1"/>
  <c r="AP88" i="1"/>
  <c r="AQ88" i="1" s="1"/>
  <c r="AP89" i="1"/>
  <c r="AQ89" i="1" s="1"/>
  <c r="AP91" i="1"/>
  <c r="AQ91" i="1" s="1"/>
  <c r="AP92" i="1"/>
  <c r="AQ92" i="1" s="1"/>
  <c r="AO93" i="1"/>
  <c r="AP93" i="1" s="1"/>
  <c r="AQ93" i="1" s="1"/>
  <c r="AO95" i="1"/>
  <c r="AP95" i="1" s="1"/>
  <c r="AQ95" i="1" s="1"/>
  <c r="AP71" i="1" l="1"/>
  <c r="AQ71" i="1" s="1"/>
  <c r="AP49" i="1"/>
  <c r="AQ49" i="1" s="1"/>
  <c r="AP36" i="1"/>
  <c r="AQ36" i="1" s="1"/>
  <c r="AP61" i="1"/>
  <c r="AQ61" i="1" s="1"/>
  <c r="AP77" i="1"/>
  <c r="AQ77" i="1" s="1"/>
  <c r="AP76" i="1"/>
  <c r="AQ76" i="1" s="1"/>
  <c r="AP51" i="1"/>
  <c r="AQ51" i="1" s="1"/>
  <c r="AP42" i="1"/>
  <c r="AQ42" i="1" s="1"/>
</calcChain>
</file>

<file path=xl/sharedStrings.xml><?xml version="1.0" encoding="utf-8"?>
<sst xmlns="http://schemas.openxmlformats.org/spreadsheetml/2006/main" count="233" uniqueCount="130">
  <si>
    <t>Таблица мониторинга электронных журналов и дневников за период с 08 января по 31 января  2017/2018 учебного года</t>
  </si>
  <si>
    <t>по состоянию на 01 февраля 2018 года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</si>
  <si>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</si>
  <si>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</si>
  <si>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Статистика посещений пользователями 
электронных журналов и дневников</t>
  </si>
  <si>
    <t>Кол-во учителей по  данным комплекто-вания</t>
  </si>
  <si>
    <t>Кол-во сотрудников в ЭЖ с ролью "Учитель"</t>
  </si>
  <si>
    <t>Значение критериев (0-1)</t>
  </si>
  <si>
    <t>Кол-во учащихся  по  данным комплекто-вания</t>
  </si>
  <si>
    <t>Кол-во учащихся в ЭЖ</t>
  </si>
  <si>
    <t>Кол-во классов по  данным комплекто-вания</t>
  </si>
  <si>
    <t>Кол-во классов в ЭЖ</t>
  </si>
  <si>
    <t>Кол-во родителей в ЭЖ</t>
  </si>
  <si>
    <t>% учеников, у которых введен хотя бы один родитель</t>
  </si>
  <si>
    <t>Значение критериев (0-2)</t>
  </si>
  <si>
    <t>Кол-во КТП</t>
  </si>
  <si>
    <t>Общее кол-во часов по тарификации</t>
  </si>
  <si>
    <t>Кол-во уроков в недельном расписании</t>
  </si>
  <si>
    <t>ИТОГО (макс 8 баллов)</t>
  </si>
  <si>
    <t>% заполненных тем уроков за проведенный период</t>
  </si>
  <si>
    <t>% заполненного домашнего задания</t>
  </si>
  <si>
    <t>Кол-во оценок</t>
  </si>
  <si>
    <t xml:space="preserve">Кол-во пропусков </t>
  </si>
  <si>
    <t>% выставленных итоговых оценок</t>
  </si>
  <si>
    <t>ИТОГО (макс 7 баллов)</t>
  </si>
  <si>
    <t>Кол-во внешнего обращения к системе родителей</t>
  </si>
  <si>
    <t>Среднее кол-во обращений одного родителя за период</t>
  </si>
  <si>
    <t>Кол-во внешнего обращения к системе учащихся</t>
  </si>
  <si>
    <t>Среднее кол-во обращений одного учащегося за период</t>
  </si>
  <si>
    <t>Кол-во внешних обращений к системе сотрудников</t>
  </si>
  <si>
    <t>Среднее кол-во обращений одного учителя за период</t>
  </si>
  <si>
    <t>ИТОГО (макс 3 балла)</t>
  </si>
  <si>
    <t>ОБЩАЯ СУММА БАЛЛОВ (макс 18 баллов)</t>
  </si>
  <si>
    <t>ПРОЦЕНТ информационной наполненности</t>
  </si>
  <si>
    <t>МБОУ гимназия №3</t>
  </si>
  <si>
    <t>МБОУ гимназия №69</t>
  </si>
  <si>
    <t>МБОУ гимназия №82</t>
  </si>
  <si>
    <t>МАОУ лицей №64</t>
  </si>
  <si>
    <t>МБОУ лицей №90</t>
  </si>
  <si>
    <t>МБОУ СОШ №6</t>
  </si>
  <si>
    <t>МБОУ СОШ №10</t>
  </si>
  <si>
    <t>МБОУ СОШ №51</t>
  </si>
  <si>
    <t>МБОУ СОШ №98</t>
  </si>
  <si>
    <t>МАОУ СОШ №101</t>
  </si>
  <si>
    <t>МБОУ гимназия №18</t>
  </si>
  <si>
    <t>МБОУ гимназия №23</t>
  </si>
  <si>
    <t>МБОУ гимназия №33</t>
  </si>
  <si>
    <t>МАОУ гимназия №36</t>
  </si>
  <si>
    <t>МБОУ гимназия №54</t>
  </si>
  <si>
    <t>МБОУ гимназия №72</t>
  </si>
  <si>
    <t>МОУ гимназия №87</t>
  </si>
  <si>
    <t>МБОУ гимназия №92</t>
  </si>
  <si>
    <t>МБОУ ООШ №7</t>
  </si>
  <si>
    <t>МБОУ СОШ №16</t>
  </si>
  <si>
    <t>МБОУ СОШ №30</t>
  </si>
  <si>
    <t>МБОУ СОШ №31</t>
  </si>
  <si>
    <t>-</t>
  </si>
  <si>
    <t>МБОУ СОШ №37</t>
  </si>
  <si>
    <t>МБОУ СОШ №50</t>
  </si>
  <si>
    <t>МБОУ СОШ №52</t>
  </si>
  <si>
    <t>МБОУ СОШ №55</t>
  </si>
  <si>
    <t>МБОУ СОШ №57</t>
  </si>
  <si>
    <t>МБОУ СОШ №60</t>
  </si>
  <si>
    <t>МБОУ СОШ №63</t>
  </si>
  <si>
    <t>МБОУ СОШ №73</t>
  </si>
  <si>
    <t>МАОУ СОШ №75</t>
  </si>
  <si>
    <t>МБОУ СОШ №76</t>
  </si>
  <si>
    <t>МБОУ СОШ №83</t>
  </si>
  <si>
    <t>МАОУ СОШ №84</t>
  </si>
  <si>
    <t>МАОУ СОШ №93</t>
  </si>
  <si>
    <t>МБОУ НОШ №94</t>
  </si>
  <si>
    <t>МАОУ СОШ №96</t>
  </si>
  <si>
    <t>МБОУ гимназия №25</t>
  </si>
  <si>
    <t>МБОУ гимназия №44</t>
  </si>
  <si>
    <t>МБОУ гимназия №88</t>
  </si>
  <si>
    <t>МБОУ СОШ №35</t>
  </si>
  <si>
    <t>МБОУ СОШ №39</t>
  </si>
  <si>
    <t>МБОУ СОШ №47</t>
  </si>
  <si>
    <t>МБОУ СОШ №53</t>
  </si>
  <si>
    <t>МБОУ СОШ №74</t>
  </si>
  <si>
    <t>МБОУ СОШ №86</t>
  </si>
  <si>
    <t>МБОУ СОШ №89</t>
  </si>
  <si>
    <t>МБОУ СОШ №95</t>
  </si>
  <si>
    <t>МБОУ лицей №4</t>
  </si>
  <si>
    <t>МБОУ лицей №48</t>
  </si>
  <si>
    <t>МБОУ СОШ №20</t>
  </si>
  <si>
    <t>МБОУ СОШ №34</t>
  </si>
  <si>
    <t>МБОУ СОШ №41</t>
  </si>
  <si>
    <t>МБОУ СОШ №45</t>
  </si>
  <si>
    <t>МБОУ СОШ №58</t>
  </si>
  <si>
    <t>МАОУ СОШ №62</t>
  </si>
  <si>
    <t>МБОУ СОШ №65</t>
  </si>
  <si>
    <t>МБОУ СОШ №68</t>
  </si>
  <si>
    <t>МБОУ СОШ №70</t>
  </si>
  <si>
    <t>МАОУ СОШ №71</t>
  </si>
  <si>
    <t>МАОУ СОШ №99</t>
  </si>
  <si>
    <t>МБОУ гимназия №40</t>
  </si>
  <si>
    <t>МБОУ СОШ №1</t>
  </si>
  <si>
    <t>МБОУ СОШ №2</t>
  </si>
  <si>
    <t>МБОУ СОШ №11</t>
  </si>
  <si>
    <t>МБОУ СОШ №24</t>
  </si>
  <si>
    <t>МБОУ СОШ №29</t>
  </si>
  <si>
    <t>МБОУ СОШ №42</t>
  </si>
  <si>
    <t>МБОУ СОШ №67</t>
  </si>
  <si>
    <t>МБОУ СОШ №78</t>
  </si>
  <si>
    <t>МБОУ ООШ №79</t>
  </si>
  <si>
    <t>МБОУ ООШ №81</t>
  </si>
  <si>
    <t>МБОУ СОШ №85</t>
  </si>
  <si>
    <t>МБОУ СОШ №100</t>
  </si>
  <si>
    <t>МБОУ лицей №12</t>
  </si>
  <si>
    <t>МБОУ СОШ №5</t>
  </si>
  <si>
    <t>МБОУ СОШ №14</t>
  </si>
  <si>
    <t>МБОУ СОШ №19</t>
  </si>
  <si>
    <t>МБОУ СОШ №22</t>
  </si>
  <si>
    <t>МБОУ СОШ №32</t>
  </si>
  <si>
    <t>МБОУ СОШ №38</t>
  </si>
  <si>
    <t>МБОУ СОШ №43</t>
  </si>
  <si>
    <t>МБОУ СОШ №61</t>
  </si>
  <si>
    <t>МБОУ СОШ №77</t>
  </si>
  <si>
    <t>МБОУ СОШ №80</t>
  </si>
  <si>
    <t>МБОУ СОШ №8</t>
  </si>
  <si>
    <t>МБОУ СОШ №46</t>
  </si>
  <si>
    <t>МБОУ СОШ №49</t>
  </si>
  <si>
    <t>МАОУ СОШ №66</t>
  </si>
  <si>
    <t>МБОУ СОШ №66</t>
  </si>
  <si>
    <t>МБОУ О(С)ОШ №3</t>
  </si>
  <si>
    <t>МАОУ СОШ №17</t>
  </si>
  <si>
    <t>В вечерней школе несовершеннолетних учащихся менее половины</t>
  </si>
  <si>
    <t>Основные общеобразовательные школы и вечерняя школа: менее 9 параллелей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</si>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</sst>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0.##"/>
    <numFmt numFmtId="166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1"/>
      <color indexed="8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1"/>
      <color rgb="FF11111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sz val="10"/>
      <name val="Arial"/>
      <family val="2"/>
      <charset val="204"/>
    </font>
    <font>
      <sz val="11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sz val="12"/>
      <name val="Arial Narrow"/>
      <family val="2"/>
      <charset val="204"/>
    </font>
    <font>
      <sz val="10"/>
      <color indexed="8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sz val="10"/>
      <name val="Arial Cyr"/>
      <charset val="204"/>
    </font>
    <font>
      <sz val="14"/>
      <name val="Arial Narrow"/>
      <family val="2"/>
      <charset val="204"/>
    </font>
    <font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0"/>
      <color indexed="12"/>
      <name val="Arial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sz val="12"/>
      <color rgb="FF006100"/>
      <name val="Times New Roman"/>
      <family val="2"/>
      <charset val="204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2">
    <xf numFmtId="0" fontId="0" fillId="0" borderId="0"/>
    <xf numFmtId="9" fontId="2" fillId="0" borderId="0" applyFont="0" applyFill="0" applyBorder="0" applyAlignment="0" applyProtection="0"/>
    <xf numFmtId="0" fontId="16" fillId="0" borderId="0"/>
    <xf numFmtId="0" fontId="1" fillId="0" borderId="0"/>
    <xf numFmtId="0" fontId="1" fillId="0" borderId="0"/>
    <xf numFmtId="0" fontId="20" fillId="0" borderId="0"/>
    <xf numFmtId="0" fontId="29" fillId="0" borderId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14" borderId="0" applyNumberFormat="0" applyBorder="0" applyAlignment="0" applyProtection="0"/>
    <xf numFmtId="0" fontId="1" fillId="14" borderId="0" applyNumberFormat="0" applyBorder="0" applyAlignment="0" applyProtection="0"/>
    <xf numFmtId="0" fontId="31" fillId="18" borderId="0" applyNumberFormat="0" applyBorder="0" applyAlignment="0" applyProtection="0"/>
    <xf numFmtId="0" fontId="1" fillId="18" borderId="0" applyNumberFormat="0" applyBorder="0" applyAlignment="0" applyProtection="0"/>
    <xf numFmtId="0" fontId="31" fillId="22" borderId="0" applyNumberFormat="0" applyBorder="0" applyAlignment="0" applyProtection="0"/>
    <xf numFmtId="0" fontId="1" fillId="22" borderId="0" applyNumberFormat="0" applyBorder="0" applyAlignment="0" applyProtection="0"/>
    <xf numFmtId="0" fontId="31" fillId="26" borderId="0" applyNumberFormat="0" applyBorder="0" applyAlignment="0" applyProtection="0"/>
    <xf numFmtId="0" fontId="1" fillId="26" borderId="0" applyNumberFormat="0" applyBorder="0" applyAlignment="0" applyProtection="0"/>
    <xf numFmtId="0" fontId="31" fillId="30" borderId="0" applyNumberFormat="0" applyBorder="0" applyAlignment="0" applyProtection="0"/>
    <xf numFmtId="0" fontId="1" fillId="30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31" fillId="15" borderId="0" applyNumberFormat="0" applyBorder="0" applyAlignment="0" applyProtection="0"/>
    <xf numFmtId="0" fontId="1" fillId="15" borderId="0" applyNumberFormat="0" applyBorder="0" applyAlignment="0" applyProtection="0"/>
    <xf numFmtId="0" fontId="31" fillId="19" borderId="0" applyNumberFormat="0" applyBorder="0" applyAlignment="0" applyProtection="0"/>
    <xf numFmtId="0" fontId="1" fillId="19" borderId="0" applyNumberFormat="0" applyBorder="0" applyAlignment="0" applyProtection="0"/>
    <xf numFmtId="0" fontId="31" fillId="23" borderId="0" applyNumberFormat="0" applyBorder="0" applyAlignment="0" applyProtection="0"/>
    <xf numFmtId="0" fontId="1" fillId="23" borderId="0" applyNumberFormat="0" applyBorder="0" applyAlignment="0" applyProtection="0"/>
    <xf numFmtId="0" fontId="31" fillId="27" borderId="0" applyNumberFormat="0" applyBorder="0" applyAlignment="0" applyProtection="0"/>
    <xf numFmtId="0" fontId="1" fillId="27" borderId="0" applyNumberFormat="0" applyBorder="0" applyAlignment="0" applyProtection="0"/>
    <xf numFmtId="0" fontId="31" fillId="31" borderId="0" applyNumberFormat="0" applyBorder="0" applyAlignment="0" applyProtection="0"/>
    <xf numFmtId="0" fontId="1" fillId="31" borderId="0" applyNumberFormat="0" applyBorder="0" applyAlignment="0" applyProtection="0"/>
    <xf numFmtId="0" fontId="32" fillId="12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9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4" fillId="5" borderId="4" applyNumberFormat="0" applyAlignment="0" applyProtection="0"/>
    <xf numFmtId="0" fontId="35" fillId="6" borderId="5" applyNumberFormat="0" applyAlignment="0" applyProtection="0"/>
    <xf numFmtId="0" fontId="36" fillId="6" borderId="4" applyNumberFormat="0" applyAlignment="0" applyProtection="0"/>
    <xf numFmtId="0" fontId="37" fillId="0" borderId="1" applyNumberFormat="0" applyFill="0" applyAlignment="0" applyProtection="0"/>
    <xf numFmtId="0" fontId="38" fillId="0" borderId="2" applyNumberFormat="0" applyFill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7" borderId="7" applyNumberFormat="0" applyAlignment="0" applyProtection="0"/>
    <xf numFmtId="0" fontId="42" fillId="4" borderId="0" applyNumberFormat="0" applyBorder="0" applyAlignment="0" applyProtection="0"/>
    <xf numFmtId="0" fontId="1" fillId="0" borderId="0"/>
    <xf numFmtId="0" fontId="1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31" fillId="0" borderId="0"/>
    <xf numFmtId="0" fontId="43" fillId="3" borderId="0" applyNumberFormat="0" applyBorder="0" applyAlignment="0" applyProtection="0"/>
    <xf numFmtId="0" fontId="4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31" fillId="8" borderId="8" applyNumberFormat="0" applyFont="0" applyAlignment="0" applyProtection="0"/>
    <xf numFmtId="0" fontId="1" fillId="8" borderId="8" applyNumberFormat="0" applyFont="0" applyAlignment="0" applyProtection="0"/>
    <xf numFmtId="0" fontId="45" fillId="0" borderId="6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</cellStyleXfs>
  <cellXfs count="159">
    <xf numFmtId="0" fontId="0" fillId="0" borderId="0" xfId="0"/>
    <xf numFmtId="0" fontId="3" fillId="33" borderId="10" xfId="0" applyFont="1" applyFill="1" applyBorder="1" applyAlignment="1">
      <alignment horizontal="center" vertical="center"/>
    </xf>
    <xf numFmtId="0" fontId="3" fillId="33" borderId="11" xfId="0" applyFont="1" applyFill="1" applyBorder="1" applyAlignment="1">
      <alignment horizontal="left" vertical="center"/>
    </xf>
    <xf numFmtId="0" fontId="5" fillId="33" borderId="11" xfId="0" applyFont="1" applyFill="1" applyBorder="1" applyAlignment="1">
      <alignment horizontal="center" vertical="center"/>
    </xf>
    <xf numFmtId="0" fontId="6" fillId="33" borderId="11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/>
    </xf>
    <xf numFmtId="0" fontId="3" fillId="33" borderId="12" xfId="0" applyFont="1" applyFill="1" applyBorder="1" applyAlignment="1">
      <alignment horizontal="center" vertical="center"/>
    </xf>
    <xf numFmtId="0" fontId="3" fillId="33" borderId="13" xfId="0" applyFont="1" applyFill="1" applyBorder="1" applyAlignment="1">
      <alignment horizontal="left" vertical="center"/>
    </xf>
    <xf numFmtId="0" fontId="5" fillId="33" borderId="13" xfId="0" applyFont="1" applyFill="1" applyBorder="1" applyAlignment="1">
      <alignment horizontal="center" vertical="center"/>
    </xf>
    <xf numFmtId="0" fontId="6" fillId="33" borderId="13" xfId="0" applyFont="1" applyFill="1" applyBorder="1" applyAlignment="1">
      <alignment horizontal="left" vertical="center" indent="2"/>
    </xf>
    <xf numFmtId="0" fontId="7" fillId="33" borderId="14" xfId="0" applyFont="1" applyFill="1" applyBorder="1" applyAlignment="1">
      <alignment horizontal="center" vertical="center" wrapText="1"/>
    </xf>
    <xf numFmtId="0" fontId="7" fillId="33" borderId="15" xfId="0" applyFont="1" applyFill="1" applyBorder="1" applyAlignment="1">
      <alignment horizontal="left" vertical="center" wrapText="1"/>
    </xf>
    <xf numFmtId="0" fontId="9" fillId="33" borderId="17" xfId="0" applyFont="1" applyFill="1" applyBorder="1" applyAlignment="1">
      <alignment horizontal="center" vertical="center"/>
    </xf>
    <xf numFmtId="0" fontId="10" fillId="33" borderId="17" xfId="0" applyFont="1" applyFill="1" applyBorder="1" applyAlignment="1">
      <alignment horizontal="center" vertical="center"/>
    </xf>
    <xf numFmtId="0" fontId="8" fillId="33" borderId="14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center" vertical="center"/>
    </xf>
    <xf numFmtId="0" fontId="11" fillId="33" borderId="12" xfId="0" applyNumberFormat="1" applyFont="1" applyFill="1" applyBorder="1" applyAlignment="1" applyProtection="1">
      <alignment horizontal="center" vertical="center" wrapText="1"/>
    </xf>
    <xf numFmtId="0" fontId="11" fillId="33" borderId="16" xfId="0" applyNumberFormat="1" applyFont="1" applyFill="1" applyBorder="1" applyAlignment="1" applyProtection="1">
      <alignment horizontal="left" vertical="center" wrapText="1"/>
    </xf>
    <xf numFmtId="0" fontId="11" fillId="37" borderId="18" xfId="0" applyNumberFormat="1" applyFont="1" applyFill="1" applyBorder="1" applyAlignment="1" applyProtection="1">
      <alignment horizontal="center" vertical="center" wrapText="1"/>
    </xf>
    <xf numFmtId="0" fontId="11" fillId="37" borderId="19" xfId="0" applyNumberFormat="1" applyFont="1" applyFill="1" applyBorder="1" applyAlignment="1" applyProtection="1">
      <alignment horizontal="center" vertical="center" wrapText="1"/>
    </xf>
    <xf numFmtId="0" fontId="12" fillId="37" borderId="19" xfId="0" applyNumberFormat="1" applyFont="1" applyFill="1" applyBorder="1" applyAlignment="1" applyProtection="1">
      <alignment horizontal="center" vertical="center" textRotation="90" wrapText="1"/>
    </xf>
    <xf numFmtId="1" fontId="11" fillId="37" borderId="19" xfId="0" applyNumberFormat="1" applyFont="1" applyFill="1" applyBorder="1" applyAlignment="1" applyProtection="1">
      <alignment horizontal="center" vertical="center" wrapText="1"/>
    </xf>
    <xf numFmtId="0" fontId="12" fillId="34" borderId="19" xfId="0" applyFont="1" applyFill="1" applyBorder="1" applyAlignment="1">
      <alignment horizontal="center" vertical="center" wrapText="1"/>
    </xf>
    <xf numFmtId="0" fontId="11" fillId="38" borderId="19" xfId="0" applyNumberFormat="1" applyFont="1" applyFill="1" applyBorder="1" applyAlignment="1" applyProtection="1">
      <alignment horizontal="center" vertical="center" wrapText="1"/>
    </xf>
    <xf numFmtId="0" fontId="12" fillId="38" borderId="19" xfId="0" applyNumberFormat="1" applyFont="1" applyFill="1" applyBorder="1" applyAlignment="1" applyProtection="1">
      <alignment horizontal="center" vertical="center" textRotation="90" wrapText="1"/>
    </xf>
    <xf numFmtId="9" fontId="11" fillId="38" borderId="19" xfId="1" applyFont="1" applyFill="1" applyBorder="1" applyAlignment="1" applyProtection="1">
      <alignment horizontal="center" vertical="center" wrapText="1"/>
    </xf>
    <xf numFmtId="0" fontId="12" fillId="35" borderId="19" xfId="0" applyFont="1" applyFill="1" applyBorder="1" applyAlignment="1">
      <alignment horizontal="center" vertical="center" wrapText="1"/>
    </xf>
    <xf numFmtId="0" fontId="11" fillId="39" borderId="19" xfId="0" applyNumberFormat="1" applyFont="1" applyFill="1" applyBorder="1" applyAlignment="1" applyProtection="1">
      <alignment horizontal="center" vertical="center" wrapText="1"/>
    </xf>
    <xf numFmtId="0" fontId="12" fillId="39" borderId="19" xfId="0" applyNumberFormat="1" applyFont="1" applyFill="1" applyBorder="1" applyAlignment="1" applyProtection="1">
      <alignment horizontal="center" vertical="center" textRotation="90" wrapText="1"/>
    </xf>
    <xf numFmtId="0" fontId="12" fillId="36" borderId="20" xfId="0" applyFont="1" applyFill="1" applyBorder="1" applyAlignment="1">
      <alignment horizontal="center" vertical="center" wrapText="1"/>
    </xf>
    <xf numFmtId="0" fontId="10" fillId="33" borderId="21" xfId="0" applyFont="1" applyFill="1" applyBorder="1" applyAlignment="1">
      <alignment horizontal="center" vertical="center" wrapText="1"/>
    </xf>
    <xf numFmtId="0" fontId="11" fillId="33" borderId="12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7" fillId="33" borderId="21" xfId="0" applyFont="1" applyFill="1" applyBorder="1" applyAlignment="1">
      <alignment horizontal="center" vertical="center"/>
    </xf>
    <xf numFmtId="49" fontId="13" fillId="0" borderId="21" xfId="0" applyNumberFormat="1" applyFont="1" applyFill="1" applyBorder="1" applyAlignment="1">
      <alignment horizontal="left" vertical="center"/>
    </xf>
    <xf numFmtId="1" fontId="14" fillId="0" borderId="19" xfId="0" applyNumberFormat="1" applyFont="1" applyFill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 wrapText="1"/>
    </xf>
    <xf numFmtId="0" fontId="12" fillId="37" borderId="19" xfId="1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2" fillId="37" borderId="19" xfId="0" applyFont="1" applyFill="1" applyBorder="1" applyAlignment="1">
      <alignment horizontal="center" vertical="center"/>
    </xf>
    <xf numFmtId="0" fontId="12" fillId="37" borderId="19" xfId="2" applyFont="1" applyFill="1" applyBorder="1" applyAlignment="1" applyProtection="1">
      <alignment horizontal="center" vertical="center" wrapText="1"/>
    </xf>
    <xf numFmtId="0" fontId="17" fillId="37" borderId="19" xfId="0" applyFont="1" applyFill="1" applyBorder="1" applyAlignment="1">
      <alignment horizontal="center" vertical="center"/>
    </xf>
    <xf numFmtId="1" fontId="11" fillId="0" borderId="19" xfId="0" applyNumberFormat="1" applyFont="1" applyFill="1" applyBorder="1" applyAlignment="1">
      <alignment horizontal="center" vertical="center"/>
    </xf>
    <xf numFmtId="0" fontId="12" fillId="34" borderId="19" xfId="0" applyFont="1" applyFill="1" applyBorder="1" applyAlignment="1">
      <alignment horizontal="center" vertical="center"/>
    </xf>
    <xf numFmtId="1" fontId="14" fillId="0" borderId="19" xfId="1" applyNumberFormat="1" applyFont="1" applyFill="1" applyBorder="1" applyAlignment="1">
      <alignment horizontal="center" vertical="center"/>
    </xf>
    <xf numFmtId="0" fontId="17" fillId="38" borderId="19" xfId="0" applyFont="1" applyFill="1" applyBorder="1" applyAlignment="1">
      <alignment horizontal="center" vertical="center"/>
    </xf>
    <xf numFmtId="1" fontId="18" fillId="38" borderId="19" xfId="3" applyNumberFormat="1" applyFont="1" applyFill="1" applyBorder="1" applyAlignment="1">
      <alignment horizontal="center" vertical="center" wrapText="1"/>
    </xf>
    <xf numFmtId="0" fontId="12" fillId="38" borderId="19" xfId="0" applyFont="1" applyFill="1" applyBorder="1" applyAlignment="1">
      <alignment horizontal="center" vertical="center"/>
    </xf>
    <xf numFmtId="1" fontId="14" fillId="0" borderId="22" xfId="4" applyNumberFormat="1" applyFont="1" applyBorder="1" applyAlignment="1">
      <alignment horizontal="center" vertical="center" wrapText="1"/>
    </xf>
    <xf numFmtId="1" fontId="12" fillId="35" borderId="19" xfId="0" applyNumberFormat="1" applyFont="1" applyFill="1" applyBorder="1" applyAlignment="1">
      <alignment horizontal="center" vertical="center"/>
    </xf>
    <xf numFmtId="1" fontId="11" fillId="0" borderId="19" xfId="1" applyNumberFormat="1" applyFont="1" applyFill="1" applyBorder="1" applyAlignment="1">
      <alignment horizontal="center" vertical="center"/>
    </xf>
    <xf numFmtId="1" fontId="19" fillId="39" borderId="19" xfId="0" applyNumberFormat="1" applyFont="1" applyFill="1" applyBorder="1" applyAlignment="1">
      <alignment horizontal="center" vertical="center"/>
    </xf>
    <xf numFmtId="1" fontId="12" fillId="39" borderId="19" xfId="0" applyNumberFormat="1" applyFont="1" applyFill="1" applyBorder="1" applyAlignment="1">
      <alignment horizontal="center" vertical="center"/>
    </xf>
    <xf numFmtId="1" fontId="18" fillId="39" borderId="19" xfId="3" applyNumberFormat="1" applyFont="1" applyFill="1" applyBorder="1" applyAlignment="1">
      <alignment horizontal="center" vertical="center" wrapText="1"/>
    </xf>
    <xf numFmtId="1" fontId="18" fillId="36" borderId="19" xfId="3" applyNumberFormat="1" applyFont="1" applyFill="1" applyBorder="1" applyAlignment="1">
      <alignment horizontal="center" vertical="center" wrapText="1"/>
    </xf>
    <xf numFmtId="1" fontId="12" fillId="0" borderId="21" xfId="0" applyNumberFormat="1" applyFont="1" applyFill="1" applyBorder="1" applyAlignment="1">
      <alignment horizontal="center" vertical="center"/>
    </xf>
    <xf numFmtId="9" fontId="12" fillId="40" borderId="21" xfId="1" applyFont="1" applyFill="1" applyBorder="1" applyAlignment="1">
      <alignment horizontal="center" vertical="center"/>
    </xf>
    <xf numFmtId="49" fontId="14" fillId="40" borderId="12" xfId="0" applyNumberFormat="1" applyFont="1" applyFill="1" applyBorder="1" applyAlignment="1">
      <alignment horizontal="left" vertical="center" indent="2"/>
    </xf>
    <xf numFmtId="0" fontId="15" fillId="0" borderId="0" xfId="0" applyFont="1" applyFill="1" applyBorder="1" applyAlignment="1">
      <alignment horizontal="center" vertical="center"/>
    </xf>
    <xf numFmtId="0" fontId="7" fillId="33" borderId="19" xfId="0" applyFont="1" applyFill="1" applyBorder="1" applyAlignment="1">
      <alignment horizontal="center" vertical="center"/>
    </xf>
    <xf numFmtId="49" fontId="13" fillId="0" borderId="19" xfId="0" applyNumberFormat="1" applyFont="1" applyFill="1" applyBorder="1" applyAlignment="1">
      <alignment horizontal="left" vertical="center"/>
    </xf>
    <xf numFmtId="49" fontId="14" fillId="40" borderId="20" xfId="0" applyNumberFormat="1" applyFont="1" applyFill="1" applyBorder="1" applyAlignment="1">
      <alignment horizontal="left" vertical="center" indent="2"/>
    </xf>
    <xf numFmtId="1" fontId="11" fillId="0" borderId="19" xfId="0" applyNumberFormat="1" applyFont="1" applyFill="1" applyBorder="1" applyAlignment="1" applyProtection="1">
      <alignment horizontal="center" vertical="center" wrapText="1"/>
    </xf>
    <xf numFmtId="1" fontId="21" fillId="0" borderId="19" xfId="5" applyNumberFormat="1" applyFont="1" applyFill="1" applyBorder="1" applyAlignment="1">
      <alignment horizontal="center" vertical="center"/>
    </xf>
    <xf numFmtId="9" fontId="12" fillId="41" borderId="21" xfId="1" applyFont="1" applyFill="1" applyBorder="1" applyAlignment="1">
      <alignment horizontal="center" vertical="center"/>
    </xf>
    <xf numFmtId="49" fontId="14" fillId="41" borderId="20" xfId="0" applyNumberFormat="1" applyFont="1" applyFill="1" applyBorder="1" applyAlignment="1">
      <alignment horizontal="left" vertical="center" indent="2"/>
    </xf>
    <xf numFmtId="0" fontId="22" fillId="0" borderId="0" xfId="0" applyFont="1" applyFill="1" applyBorder="1" applyAlignment="1">
      <alignment horizontal="center" vertical="center"/>
    </xf>
    <xf numFmtId="1" fontId="11" fillId="0" borderId="19" xfId="0" applyNumberFormat="1" applyFont="1" applyFill="1" applyBorder="1" applyAlignment="1" applyProtection="1">
      <alignment horizontal="center" vertical="center"/>
    </xf>
    <xf numFmtId="1" fontId="14" fillId="42" borderId="19" xfId="0" applyNumberFormat="1" applyFont="1" applyFill="1" applyBorder="1" applyAlignment="1">
      <alignment horizontal="center" vertical="center"/>
    </xf>
    <xf numFmtId="1" fontId="21" fillId="0" borderId="19" xfId="3" applyNumberFormat="1" applyFont="1" applyFill="1" applyBorder="1" applyAlignment="1">
      <alignment horizontal="center" vertical="center"/>
    </xf>
    <xf numFmtId="1" fontId="15" fillId="0" borderId="19" xfId="0" applyNumberFormat="1" applyFont="1" applyFill="1" applyBorder="1" applyAlignment="1">
      <alignment horizontal="center" vertical="center"/>
    </xf>
    <xf numFmtId="1" fontId="14" fillId="43" borderId="19" xfId="0" applyNumberFormat="1" applyFont="1" applyFill="1" applyBorder="1" applyAlignment="1">
      <alignment horizontal="center" vertical="center"/>
    </xf>
    <xf numFmtId="9" fontId="12" fillId="44" borderId="21" xfId="1" applyFont="1" applyFill="1" applyBorder="1" applyAlignment="1">
      <alignment horizontal="center" vertical="center"/>
    </xf>
    <xf numFmtId="49" fontId="14" fillId="44" borderId="20" xfId="0" applyNumberFormat="1" applyFont="1" applyFill="1" applyBorder="1" applyAlignment="1">
      <alignment horizontal="left" vertical="center" indent="2"/>
    </xf>
    <xf numFmtId="9" fontId="12" fillId="34" borderId="21" xfId="1" applyFont="1" applyFill="1" applyBorder="1" applyAlignment="1">
      <alignment horizontal="center" vertical="center"/>
    </xf>
    <xf numFmtId="49" fontId="14" fillId="34" borderId="20" xfId="0" applyNumberFormat="1" applyFont="1" applyFill="1" applyBorder="1" applyAlignment="1">
      <alignment horizontal="left" vertical="center" indent="2"/>
    </xf>
    <xf numFmtId="0" fontId="21" fillId="0" borderId="0" xfId="0" applyFont="1" applyFill="1" applyBorder="1" applyAlignment="1">
      <alignment horizontal="center" vertical="center"/>
    </xf>
    <xf numFmtId="9" fontId="12" fillId="36" borderId="21" xfId="1" applyFont="1" applyFill="1" applyBorder="1" applyAlignment="1">
      <alignment horizontal="center" vertical="center"/>
    </xf>
    <xf numFmtId="49" fontId="14" fillId="36" borderId="20" xfId="0" applyNumberFormat="1" applyFont="1" applyFill="1" applyBorder="1" applyAlignment="1">
      <alignment horizontal="left" vertical="center" indent="2"/>
    </xf>
    <xf numFmtId="1" fontId="21" fillId="0" borderId="19" xfId="3" applyNumberFormat="1" applyFont="1" applyFill="1" applyBorder="1" applyAlignment="1">
      <alignment horizontal="center" vertical="center" wrapText="1"/>
    </xf>
    <xf numFmtId="1" fontId="11" fillId="0" borderId="19" xfId="0" applyNumberFormat="1" applyFont="1" applyFill="1" applyBorder="1" applyAlignment="1">
      <alignment horizontal="center" vertical="center" wrapText="1"/>
    </xf>
    <xf numFmtId="9" fontId="12" fillId="45" borderId="21" xfId="1" applyFont="1" applyFill="1" applyBorder="1" applyAlignment="1">
      <alignment horizontal="center" vertical="center"/>
    </xf>
    <xf numFmtId="49" fontId="14" fillId="45" borderId="20" xfId="0" applyNumberFormat="1" applyFont="1" applyFill="1" applyBorder="1" applyAlignment="1">
      <alignment horizontal="left" vertical="center" indent="2"/>
    </xf>
    <xf numFmtId="1" fontId="21" fillId="0" borderId="19" xfId="0" applyNumberFormat="1" applyFont="1" applyFill="1" applyBorder="1" applyAlignment="1">
      <alignment horizontal="center" vertical="center"/>
    </xf>
    <xf numFmtId="9" fontId="12" fillId="46" borderId="21" xfId="1" applyFont="1" applyFill="1" applyBorder="1" applyAlignment="1">
      <alignment horizontal="center" vertical="center"/>
    </xf>
    <xf numFmtId="49" fontId="14" fillId="46" borderId="20" xfId="0" applyNumberFormat="1" applyFont="1" applyFill="1" applyBorder="1" applyAlignment="1">
      <alignment horizontal="left" vertical="center" indent="2"/>
    </xf>
    <xf numFmtId="1" fontId="14" fillId="0" borderId="2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left" indent="1"/>
    </xf>
    <xf numFmtId="1" fontId="23" fillId="0" borderId="0" xfId="0" applyNumberFormat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2" applyFont="1" applyFill="1" applyBorder="1" applyAlignment="1" applyProtection="1">
      <alignment horizontal="center" wrapText="1"/>
    </xf>
    <xf numFmtId="0" fontId="9" fillId="0" borderId="0" xfId="0" applyFont="1" applyFill="1" applyBorder="1" applyAlignment="1">
      <alignment horizontal="center"/>
    </xf>
    <xf numFmtId="1" fontId="7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Fill="1" applyBorder="1" applyAlignment="1">
      <alignment horizontal="center" wrapText="1"/>
    </xf>
    <xf numFmtId="1" fontId="24" fillId="0" borderId="0" xfId="3" applyNumberFormat="1" applyFont="1" applyFill="1" applyBorder="1" applyAlignment="1">
      <alignment horizontal="center" wrapText="1"/>
    </xf>
    <xf numFmtId="9" fontId="13" fillId="0" borderId="0" xfId="1" applyFont="1" applyFill="1" applyBorder="1" applyAlignment="1">
      <alignment horizontal="center"/>
    </xf>
    <xf numFmtId="1" fontId="13" fillId="0" borderId="0" xfId="0" applyNumberFormat="1" applyFont="1" applyFill="1" applyBorder="1" applyAlignment="1">
      <alignment horizontal="right" indent="1"/>
    </xf>
    <xf numFmtId="1" fontId="10" fillId="0" borderId="0" xfId="0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" fontId="25" fillId="0" borderId="0" xfId="0" applyNumberFormat="1" applyFont="1" applyFill="1" applyBorder="1" applyAlignment="1">
      <alignment horizontal="right" indent="1"/>
    </xf>
    <xf numFmtId="9" fontId="10" fillId="0" borderId="0" xfId="0" applyNumberFormat="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left" indent="2"/>
    </xf>
    <xf numFmtId="1" fontId="26" fillId="0" borderId="0" xfId="5" applyNumberFormat="1" applyFont="1" applyFill="1" applyBorder="1" applyAlignment="1">
      <alignment horizontal="center" wrapText="1"/>
    </xf>
    <xf numFmtId="0" fontId="27" fillId="0" borderId="0" xfId="0" applyNumberFormat="1" applyFont="1" applyFill="1" applyBorder="1" applyAlignment="1" applyProtection="1">
      <alignment horizontal="center" vertical="center" wrapText="1"/>
    </xf>
    <xf numFmtId="0" fontId="27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left" vertical="center" wrapText="1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165" fontId="27" fillId="0" borderId="0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21" fillId="0" borderId="0" xfId="5" applyFont="1" applyFill="1" applyBorder="1" applyAlignment="1">
      <alignment horizontal="center" vertical="center"/>
    </xf>
    <xf numFmtId="1" fontId="21" fillId="0" borderId="0" xfId="5" applyNumberFormat="1" applyFont="1" applyFill="1" applyBorder="1" applyAlignment="1">
      <alignment horizontal="center" vertical="center"/>
    </xf>
    <xf numFmtId="0" fontId="18" fillId="0" borderId="0" xfId="5" applyFont="1" applyFill="1" applyBorder="1" applyAlignment="1">
      <alignment vertical="center"/>
    </xf>
    <xf numFmtId="9" fontId="15" fillId="0" borderId="0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indent="2"/>
    </xf>
    <xf numFmtId="0" fontId="15" fillId="0" borderId="0" xfId="0" applyFont="1" applyFill="1" applyBorder="1" applyAlignment="1">
      <alignment horizontal="left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30" fillId="0" borderId="0" xfId="6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21" fillId="0" borderId="0" xfId="6" applyFont="1" applyFill="1" applyBorder="1" applyAlignment="1">
      <alignment horizontal="center" vertical="center"/>
    </xf>
    <xf numFmtId="1" fontId="2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Border="1" applyAlignment="1">
      <alignment vertical="center"/>
    </xf>
    <xf numFmtId="0" fontId="17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left"/>
    </xf>
    <xf numFmtId="0" fontId="17" fillId="0" borderId="0" xfId="0" applyNumberFormat="1" applyFont="1" applyFill="1" applyBorder="1"/>
    <xf numFmtId="0" fontId="17" fillId="0" borderId="0" xfId="0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9" fontId="15" fillId="0" borderId="0" xfId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indent="2"/>
    </xf>
    <xf numFmtId="1" fontId="13" fillId="0" borderId="0" xfId="0" applyNumberFormat="1" applyFont="1" applyFill="1" applyBorder="1" applyAlignment="1">
      <alignment horizontal="left"/>
    </xf>
    <xf numFmtId="0" fontId="27" fillId="0" borderId="0" xfId="0" applyNumberFormat="1" applyFont="1" applyFill="1" applyBorder="1" applyAlignment="1" applyProtection="1">
      <alignment horizontal="left" vertical="center"/>
    </xf>
    <xf numFmtId="0" fontId="27" fillId="43" borderId="19" xfId="0" applyNumberFormat="1" applyFont="1" applyFill="1" applyBorder="1" applyAlignment="1" applyProtection="1">
      <alignment horizontal="center" vertical="center" wrapText="1"/>
    </xf>
    <xf numFmtId="1" fontId="14" fillId="47" borderId="22" xfId="0" applyNumberFormat="1" applyFont="1" applyFill="1" applyBorder="1" applyAlignment="1">
      <alignment horizontal="center" vertical="center" wrapText="1"/>
    </xf>
    <xf numFmtId="1" fontId="14" fillId="47" borderId="19" xfId="0" applyNumberFormat="1" applyFont="1" applyFill="1" applyBorder="1" applyAlignment="1">
      <alignment horizontal="center" vertical="center"/>
    </xf>
    <xf numFmtId="0" fontId="4" fillId="33" borderId="1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33" borderId="13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34" borderId="12" xfId="0" applyFont="1" applyFill="1" applyBorder="1" applyAlignment="1">
      <alignment horizontal="center" vertical="center" wrapText="1"/>
    </xf>
    <xf numFmtId="0" fontId="8" fillId="34" borderId="13" xfId="0" applyFont="1" applyFill="1" applyBorder="1" applyAlignment="1">
      <alignment horizontal="center" vertical="center" wrapText="1"/>
    </xf>
    <xf numFmtId="0" fontId="8" fillId="34" borderId="16" xfId="0" applyFont="1" applyFill="1" applyBorder="1" applyAlignment="1">
      <alignment horizontal="center" vertical="center" wrapText="1"/>
    </xf>
    <xf numFmtId="0" fontId="7" fillId="35" borderId="12" xfId="0" applyFont="1" applyFill="1" applyBorder="1" applyAlignment="1">
      <alignment horizontal="center" vertical="center" wrapText="1"/>
    </xf>
    <xf numFmtId="0" fontId="8" fillId="35" borderId="13" xfId="0" applyFont="1" applyFill="1" applyBorder="1" applyAlignment="1">
      <alignment horizontal="center" vertical="center" wrapText="1"/>
    </xf>
    <xf numFmtId="0" fontId="8" fillId="35" borderId="16" xfId="0" applyFont="1" applyFill="1" applyBorder="1" applyAlignment="1">
      <alignment horizontal="center" vertical="center" wrapText="1"/>
    </xf>
    <xf numFmtId="0" fontId="7" fillId="36" borderId="12" xfId="0" applyFont="1" applyFill="1" applyBorder="1" applyAlignment="1">
      <alignment horizontal="center" vertical="center" wrapText="1"/>
    </xf>
    <xf numFmtId="0" fontId="8" fillId="36" borderId="13" xfId="0" applyFont="1" applyFill="1" applyBorder="1" applyAlignment="1">
      <alignment horizontal="center" vertical="center" wrapText="1"/>
    </xf>
    <xf numFmtId="0" fontId="8" fillId="36" borderId="16" xfId="0" applyFont="1" applyFill="1" applyBorder="1" applyAlignment="1">
      <alignment horizontal="center" vertical="center" wrapText="1"/>
    </xf>
  </cellXfs>
  <cellStyles count="72">
    <cellStyle name="20% - Акцент1 2" xfId="7"/>
    <cellStyle name="20% - Акцент1 3" xfId="8"/>
    <cellStyle name="20% - Акцент2 2" xfId="9"/>
    <cellStyle name="20% - Акцент2 3" xfId="10"/>
    <cellStyle name="20% - Акцент3 2" xfId="11"/>
    <cellStyle name="20% - Акцент3 3" xfId="12"/>
    <cellStyle name="20% - Акцент4 2" xfId="13"/>
    <cellStyle name="20% - Акцент4 3" xfId="14"/>
    <cellStyle name="20% - Акцент5 2" xfId="15"/>
    <cellStyle name="20% - Акцент5 3" xfId="16"/>
    <cellStyle name="20% - Акцент6 2" xfId="17"/>
    <cellStyle name="20% - Акцент6 3" xfId="18"/>
    <cellStyle name="40% - Акцент1 2" xfId="19"/>
    <cellStyle name="40% - Акцент1 3" xfId="20"/>
    <cellStyle name="40% - Акцент2 2" xfId="21"/>
    <cellStyle name="40% - Акцент2 3" xfId="22"/>
    <cellStyle name="40% - Акцент3 2" xfId="23"/>
    <cellStyle name="40% - Акцент3 3" xfId="24"/>
    <cellStyle name="40% - Акцент4 2" xfId="25"/>
    <cellStyle name="40% - Акцент4 3" xfId="26"/>
    <cellStyle name="40% - Акцент5 2" xfId="27"/>
    <cellStyle name="40% - Акцент5 3" xfId="28"/>
    <cellStyle name="40% - Акцент6 2" xfId="29"/>
    <cellStyle name="40% - Акцент6 3" xfId="30"/>
    <cellStyle name="60% - Акцент1 2" xfId="31"/>
    <cellStyle name="60% - Акцент2 2" xfId="32"/>
    <cellStyle name="60% - Акцент3 2" xfId="33"/>
    <cellStyle name="60% - Акцент4 2" xfId="34"/>
    <cellStyle name="60% - Акцент5 2" xfId="35"/>
    <cellStyle name="60% - Акцент6 2" xfId="36"/>
    <cellStyle name="Hyperlink" xfId="37"/>
    <cellStyle name="Hyperlink 2" xfId="38"/>
    <cellStyle name="Hyperlink 2 2" xfId="39"/>
    <cellStyle name="Акцент1 2" xfId="40"/>
    <cellStyle name="Акцент2 2" xfId="41"/>
    <cellStyle name="Акцент3 2" xfId="42"/>
    <cellStyle name="Акцент4 2" xfId="43"/>
    <cellStyle name="Акцент5 2" xfId="44"/>
    <cellStyle name="Акцент6 2" xfId="45"/>
    <cellStyle name="Ввод  2" xfId="46"/>
    <cellStyle name="Вывод 2" xfId="47"/>
    <cellStyle name="Вычисление 2" xfId="48"/>
    <cellStyle name="Заголовок 1 2" xfId="49"/>
    <cellStyle name="Заголовок 2 2" xfId="50"/>
    <cellStyle name="Заголовок 3 2" xfId="51"/>
    <cellStyle name="Заголовок 4 2" xfId="52"/>
    <cellStyle name="Итог 2" xfId="53"/>
    <cellStyle name="Контрольная ячейка 2" xfId="54"/>
    <cellStyle name="Нейтральный 2" xfId="55"/>
    <cellStyle name="Обычный" xfId="0" builtinId="0"/>
    <cellStyle name="Обычный 2" xfId="3"/>
    <cellStyle name="Обычный 2 2" xfId="56"/>
    <cellStyle name="Обычный 2 3" xfId="57"/>
    <cellStyle name="Обычный 3" xfId="58"/>
    <cellStyle name="Обычный 4" xfId="59"/>
    <cellStyle name="Обычный 4 2" xfId="60"/>
    <cellStyle name="Обычный 5" xfId="61"/>
    <cellStyle name="Обычный 6" xfId="62"/>
    <cellStyle name="Обычный 7" xfId="63"/>
    <cellStyle name="Обычный 8" xfId="4"/>
    <cellStyle name="Обычный_Лист1_1" xfId="2"/>
    <cellStyle name="Обычный_Лист1_3" xfId="6"/>
    <cellStyle name="Обычный_Лист1_4" xfId="5"/>
    <cellStyle name="Плохой 2" xfId="64"/>
    <cellStyle name="Пояснение 2" xfId="65"/>
    <cellStyle name="Примечание 2" xfId="66"/>
    <cellStyle name="Примечание 3" xfId="67"/>
    <cellStyle name="Примечание 4" xfId="68"/>
    <cellStyle name="Процентный" xfId="1" builtinId="5"/>
    <cellStyle name="Связанная ячейка 2" xfId="69"/>
    <cellStyle name="Текст предупреждения 2" xfId="70"/>
    <cellStyle name="Хороший 2" xfId="71"/>
  </cellStyles>
  <dxfs count="0"/>
  <tableStyles count="0" defaultTableStyle="TableStyleMedium2" defaultPivotStyle="PivotStyleLight16"/>
  <colors>
    <mruColors>
      <color rgb="FFFF66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W106"/>
  <sheetViews>
    <sheetView tabSelected="1" zoomScale="85" zoomScaleNormal="85" zoomScaleSheetLayoutView="55" zoomScalePageLayoutView="55" workbookViewId="0">
      <pane xSplit="2" ySplit="4" topLeftCell="C71" activePane="bottomRight" state="frozen"/>
      <selection pane="topRight" activeCell="C1" sqref="C1"/>
      <selection pane="bottomLeft" activeCell="A5" sqref="A5"/>
      <selection pane="bottomRight" activeCell="A96" sqref="A96"/>
    </sheetView>
  </sheetViews>
  <sheetFormatPr defaultRowHeight="16.5" x14ac:dyDescent="0.3"/>
  <cols>
    <col min="1" max="1" width="4.85546875" style="134" customWidth="1"/>
    <col min="2" max="2" width="19" style="135" customWidth="1"/>
    <col min="3" max="3" width="9.85546875" style="133" customWidth="1"/>
    <col min="4" max="4" width="10.140625" style="133" customWidth="1"/>
    <col min="5" max="5" width="5.140625" style="136" customWidth="1"/>
    <col min="6" max="6" width="9.85546875" style="133" customWidth="1"/>
    <col min="7" max="7" width="9" style="133" customWidth="1"/>
    <col min="8" max="8" width="4.85546875" style="137" customWidth="1"/>
    <col min="9" max="9" width="9.5703125" style="133" customWidth="1"/>
    <col min="10" max="10" width="8.85546875" style="133" customWidth="1"/>
    <col min="11" max="11" width="4.7109375" style="132" customWidth="1"/>
    <col min="12" max="13" width="11" style="133" customWidth="1"/>
    <col min="14" max="14" width="5" style="137" customWidth="1"/>
    <col min="15" max="15" width="8.140625" style="133" customWidth="1"/>
    <col min="16" max="16" width="5" style="132" customWidth="1"/>
    <col min="17" max="17" width="11.85546875" style="133" customWidth="1"/>
    <col min="18" max="18" width="11.140625" style="138" customWidth="1"/>
    <col min="19" max="19" width="5" style="132" customWidth="1"/>
    <col min="20" max="20" width="9.140625" style="137" customWidth="1"/>
    <col min="21" max="21" width="12.7109375" style="133" customWidth="1"/>
    <col min="22" max="22" width="4.7109375" style="132" customWidth="1"/>
    <col min="23" max="23" width="12.140625" style="139" customWidth="1"/>
    <col min="24" max="24" width="4.5703125" style="132" customWidth="1"/>
    <col min="25" max="25" width="10.85546875" style="134" customWidth="1"/>
    <col min="26" max="26" width="7.85546875" style="132" customWidth="1"/>
    <col min="27" max="27" width="10.28515625" style="134" customWidth="1"/>
    <col min="28" max="28" width="4.85546875" style="132" customWidth="1"/>
    <col min="29" max="29" width="13.140625" style="133" customWidth="1"/>
    <col min="30" max="30" width="4.28515625" style="132" customWidth="1"/>
    <col min="31" max="31" width="10.28515625" style="132" customWidth="1"/>
    <col min="32" max="33" width="10.7109375" style="134" customWidth="1"/>
    <col min="34" max="34" width="5" style="132" customWidth="1"/>
    <col min="35" max="35" width="10.28515625" style="134" customWidth="1"/>
    <col min="36" max="36" width="10.85546875" style="134" customWidth="1"/>
    <col min="37" max="37" width="5" style="132" customWidth="1"/>
    <col min="38" max="38" width="11" style="134" customWidth="1"/>
    <col min="39" max="39" width="10.85546875" style="134" customWidth="1"/>
    <col min="40" max="40" width="5" style="132" customWidth="1"/>
    <col min="41" max="41" width="9.7109375" style="132" customWidth="1"/>
    <col min="42" max="43" width="18.85546875" style="132" customWidth="1"/>
    <col min="44" max="44" width="23.5703125" style="140" customWidth="1"/>
    <col min="45" max="16384" width="9.140625" style="134"/>
  </cols>
  <sheetData>
    <row r="1" spans="1:49" s="5" customFormat="1" ht="40.5" customHeight="1" x14ac:dyDescent="0.25">
      <c r="A1" s="1"/>
      <c r="B1" s="2"/>
      <c r="C1" s="146" t="s">
        <v>0</v>
      </c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3"/>
      <c r="AR1" s="4"/>
    </row>
    <row r="2" spans="1:49" s="5" customFormat="1" ht="33.75" customHeight="1" x14ac:dyDescent="0.25">
      <c r="A2" s="6"/>
      <c r="B2" s="7"/>
      <c r="C2" s="148" t="s">
        <v>1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8"/>
      <c r="AR2" s="9"/>
    </row>
    <row r="3" spans="1:49" s="15" customFormat="1" ht="54" customHeight="1" x14ac:dyDescent="0.25">
      <c r="A3" s="10"/>
      <c r="B3" s="11"/>
      <c r="C3" s="150" t="s">
        <v>2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2"/>
      <c r="U3" s="153" t="s">
        <v>3</v>
      </c>
      <c r="V3" s="154"/>
      <c r="W3" s="154"/>
      <c r="X3" s="154"/>
      <c r="Y3" s="154"/>
      <c r="Z3" s="154"/>
      <c r="AA3" s="154"/>
      <c r="AB3" s="154"/>
      <c r="AC3" s="154"/>
      <c r="AD3" s="154"/>
      <c r="AE3" s="155"/>
      <c r="AF3" s="156" t="s">
        <v>4</v>
      </c>
      <c r="AG3" s="157"/>
      <c r="AH3" s="157"/>
      <c r="AI3" s="157"/>
      <c r="AJ3" s="157"/>
      <c r="AK3" s="157"/>
      <c r="AL3" s="157"/>
      <c r="AM3" s="157"/>
      <c r="AN3" s="157"/>
      <c r="AO3" s="158"/>
      <c r="AP3" s="12"/>
      <c r="AQ3" s="13"/>
      <c r="AR3" s="14"/>
    </row>
    <row r="4" spans="1:49" s="33" customFormat="1" ht="124.5" x14ac:dyDescent="0.3">
      <c r="A4" s="16"/>
      <c r="B4" s="17"/>
      <c r="C4" s="18" t="s">
        <v>5</v>
      </c>
      <c r="D4" s="19" t="s">
        <v>6</v>
      </c>
      <c r="E4" s="20" t="s">
        <v>7</v>
      </c>
      <c r="F4" s="19" t="s">
        <v>8</v>
      </c>
      <c r="G4" s="19" t="s">
        <v>9</v>
      </c>
      <c r="H4" s="20" t="s">
        <v>7</v>
      </c>
      <c r="I4" s="19" t="s">
        <v>10</v>
      </c>
      <c r="J4" s="19" t="s">
        <v>11</v>
      </c>
      <c r="K4" s="20" t="s">
        <v>7</v>
      </c>
      <c r="L4" s="19" t="s">
        <v>12</v>
      </c>
      <c r="M4" s="19" t="s">
        <v>13</v>
      </c>
      <c r="N4" s="20" t="s">
        <v>14</v>
      </c>
      <c r="O4" s="19" t="s">
        <v>15</v>
      </c>
      <c r="P4" s="20" t="s">
        <v>7</v>
      </c>
      <c r="Q4" s="19" t="s">
        <v>16</v>
      </c>
      <c r="R4" s="21" t="s">
        <v>17</v>
      </c>
      <c r="S4" s="20" t="s">
        <v>14</v>
      </c>
      <c r="T4" s="22" t="s">
        <v>18</v>
      </c>
      <c r="U4" s="23" t="s">
        <v>19</v>
      </c>
      <c r="V4" s="24" t="s">
        <v>14</v>
      </c>
      <c r="W4" s="25" t="s">
        <v>20</v>
      </c>
      <c r="X4" s="24" t="s">
        <v>14</v>
      </c>
      <c r="Y4" s="23" t="s">
        <v>21</v>
      </c>
      <c r="Z4" s="24" t="s">
        <v>7</v>
      </c>
      <c r="AA4" s="23" t="s">
        <v>22</v>
      </c>
      <c r="AB4" s="24" t="s">
        <v>7</v>
      </c>
      <c r="AC4" s="23" t="s">
        <v>23</v>
      </c>
      <c r="AD4" s="24" t="s">
        <v>7</v>
      </c>
      <c r="AE4" s="26" t="s">
        <v>24</v>
      </c>
      <c r="AF4" s="27" t="s">
        <v>25</v>
      </c>
      <c r="AG4" s="27" t="s">
        <v>26</v>
      </c>
      <c r="AH4" s="28" t="s">
        <v>7</v>
      </c>
      <c r="AI4" s="27" t="s">
        <v>27</v>
      </c>
      <c r="AJ4" s="27" t="s">
        <v>28</v>
      </c>
      <c r="AK4" s="28" t="s">
        <v>7</v>
      </c>
      <c r="AL4" s="27" t="s">
        <v>29</v>
      </c>
      <c r="AM4" s="27" t="s">
        <v>30</v>
      </c>
      <c r="AN4" s="28" t="s">
        <v>7</v>
      </c>
      <c r="AO4" s="29" t="s">
        <v>31</v>
      </c>
      <c r="AP4" s="30" t="s">
        <v>32</v>
      </c>
      <c r="AQ4" s="30" t="s">
        <v>33</v>
      </c>
      <c r="AR4" s="31"/>
    </row>
    <row r="5" spans="1:49" s="32" customFormat="1" x14ac:dyDescent="0.25">
      <c r="A5" s="34">
        <v>1</v>
      </c>
      <c r="B5" s="35" t="s">
        <v>34</v>
      </c>
      <c r="C5" s="36">
        <v>66</v>
      </c>
      <c r="D5" s="37">
        <v>78</v>
      </c>
      <c r="E5" s="38">
        <f t="shared" ref="E5:E47" si="0">IF(OR(0.25&gt;=(C5-D5)/C5),(-0.25&lt;=(C5-D5)/C5)*1,0)</f>
        <v>1</v>
      </c>
      <c r="F5" s="39">
        <v>1444</v>
      </c>
      <c r="G5" s="37">
        <v>1447</v>
      </c>
      <c r="H5" s="40">
        <f t="shared" ref="H5:H36" si="1">IF(OR(0.04&gt;=(F5-G5)/F5),(-0.04&lt;=(F5-G5)/F5)*1,0)</f>
        <v>1</v>
      </c>
      <c r="I5" s="39">
        <v>48</v>
      </c>
      <c r="J5" s="37">
        <v>48</v>
      </c>
      <c r="K5" s="41">
        <f t="shared" ref="K5:K36" si="2">IF(I5=J5,1,0)</f>
        <v>1</v>
      </c>
      <c r="L5" s="37">
        <v>2131</v>
      </c>
      <c r="M5" s="37">
        <v>96</v>
      </c>
      <c r="N5" s="42">
        <f t="shared" ref="N5:N36" si="3">IF(M5&gt;=95,2,IF(M5&gt;=85,1,0))</f>
        <v>2</v>
      </c>
      <c r="O5" s="36">
        <v>936</v>
      </c>
      <c r="P5" s="42">
        <f t="shared" ref="P5:P22" si="4">IF(O5&gt;=200,1,0)</f>
        <v>1</v>
      </c>
      <c r="Q5" s="43">
        <v>1585</v>
      </c>
      <c r="R5" s="37">
        <v>1859</v>
      </c>
      <c r="S5" s="42">
        <f t="shared" ref="S5:S36" si="5">IF((R5/Q5)&gt;=0.95,2,IF((R5/Q5)&gt;=0.9,1,0))</f>
        <v>2</v>
      </c>
      <c r="T5" s="44">
        <f t="shared" ref="T5:T36" si="6">E5+H5+K5+N5+P5+S5</f>
        <v>8</v>
      </c>
      <c r="U5" s="45">
        <v>95</v>
      </c>
      <c r="V5" s="46">
        <f t="shared" ref="V5:V36" si="7">IF(U5&gt;=95,2,IF(U5&gt;=85,1,0))</f>
        <v>2</v>
      </c>
      <c r="W5" s="37">
        <v>94</v>
      </c>
      <c r="X5" s="47">
        <f t="shared" ref="X5:X36" si="8">IF(W5&gt;=90,2,IF(W5&gt;=80,1,0))</f>
        <v>2</v>
      </c>
      <c r="Y5" s="36">
        <v>39586</v>
      </c>
      <c r="Z5" s="46">
        <f t="shared" ref="Z5:Z36" si="9">IF((Y5/G5/13)&gt;1.36,1,0)</f>
        <v>1</v>
      </c>
      <c r="AA5" s="36">
        <v>14412</v>
      </c>
      <c r="AB5" s="48">
        <f t="shared" ref="AB5:AB36" si="10">IF(AA5&gt;G5*3,1,0)</f>
        <v>1</v>
      </c>
      <c r="AC5" s="49">
        <v>99</v>
      </c>
      <c r="AD5" s="47">
        <f t="shared" ref="AD5:AD36" si="11">IF(AC5&gt;=90,1,0)</f>
        <v>1</v>
      </c>
      <c r="AE5" s="50">
        <f t="shared" ref="AE5:AE36" si="12">V5+X5+Z5+AB5+AD5</f>
        <v>7</v>
      </c>
      <c r="AF5" s="36">
        <v>6817</v>
      </c>
      <c r="AG5" s="51">
        <f t="shared" ref="AG5:AG36" si="13">AF5/L5</f>
        <v>3.1989676208352886</v>
      </c>
      <c r="AH5" s="52">
        <f t="shared" ref="AH5:AH36" si="14">IF(AG5&gt;=2.5,1,0)</f>
        <v>1</v>
      </c>
      <c r="AI5" s="36">
        <v>9331</v>
      </c>
      <c r="AJ5" s="36">
        <f t="shared" ref="AJ5:AJ36" si="15">AI5/G5</f>
        <v>6.4485141672425712</v>
      </c>
      <c r="AK5" s="53">
        <f t="shared" ref="AK5:AK39" si="16">IF(AJ5&gt;=4.5,1,0)</f>
        <v>1</v>
      </c>
      <c r="AL5" s="36">
        <v>2301</v>
      </c>
      <c r="AM5" s="36">
        <f t="shared" ref="AM5:AM36" si="17">AL5/D5</f>
        <v>29.5</v>
      </c>
      <c r="AN5" s="54">
        <f t="shared" ref="AN5:AN36" si="18">IF(AM5&gt;=21.5,1,0)</f>
        <v>1</v>
      </c>
      <c r="AO5" s="55">
        <f t="shared" ref="AO5:AO36" si="19">AH5+AK5+AN5</f>
        <v>3</v>
      </c>
      <c r="AP5" s="56">
        <f t="shared" ref="AP5:AP36" si="20">T5+AE5+AO5</f>
        <v>18</v>
      </c>
      <c r="AQ5" s="57">
        <f t="shared" ref="AQ5:AQ36" si="21">AP5/18</f>
        <v>1</v>
      </c>
      <c r="AR5" s="58" t="s">
        <v>34</v>
      </c>
      <c r="AS5" s="59"/>
      <c r="AT5" s="59"/>
      <c r="AU5" s="59"/>
      <c r="AV5" s="59"/>
      <c r="AW5" s="59"/>
    </row>
    <row r="6" spans="1:49" s="32" customFormat="1" x14ac:dyDescent="0.25">
      <c r="A6" s="60">
        <f t="shared" ref="A6:A69" si="22">A5+1</f>
        <v>2</v>
      </c>
      <c r="B6" s="61" t="s">
        <v>35</v>
      </c>
      <c r="C6" s="36">
        <f>73+2</f>
        <v>75</v>
      </c>
      <c r="D6" s="37">
        <v>83</v>
      </c>
      <c r="E6" s="38">
        <f t="shared" si="0"/>
        <v>1</v>
      </c>
      <c r="F6" s="39">
        <v>1464</v>
      </c>
      <c r="G6" s="37">
        <v>1469</v>
      </c>
      <c r="H6" s="40">
        <f t="shared" si="1"/>
        <v>1</v>
      </c>
      <c r="I6" s="39">
        <v>45</v>
      </c>
      <c r="J6" s="37">
        <v>45</v>
      </c>
      <c r="K6" s="41">
        <f t="shared" si="2"/>
        <v>1</v>
      </c>
      <c r="L6" s="37">
        <v>1732</v>
      </c>
      <c r="M6" s="37">
        <v>100</v>
      </c>
      <c r="N6" s="42">
        <f t="shared" si="3"/>
        <v>2</v>
      </c>
      <c r="O6" s="36">
        <v>418</v>
      </c>
      <c r="P6" s="42">
        <f t="shared" si="4"/>
        <v>1</v>
      </c>
      <c r="Q6" s="43">
        <v>1613</v>
      </c>
      <c r="R6" s="37">
        <v>1897</v>
      </c>
      <c r="S6" s="42">
        <f t="shared" si="5"/>
        <v>2</v>
      </c>
      <c r="T6" s="44">
        <f t="shared" si="6"/>
        <v>8</v>
      </c>
      <c r="U6" s="36">
        <v>96</v>
      </c>
      <c r="V6" s="46">
        <f t="shared" si="7"/>
        <v>2</v>
      </c>
      <c r="W6" s="37">
        <v>95</v>
      </c>
      <c r="X6" s="47">
        <f t="shared" si="8"/>
        <v>2</v>
      </c>
      <c r="Y6" s="36">
        <v>41258</v>
      </c>
      <c r="Z6" s="46">
        <f t="shared" si="9"/>
        <v>1</v>
      </c>
      <c r="AA6" s="36">
        <v>17079</v>
      </c>
      <c r="AB6" s="48">
        <f t="shared" si="10"/>
        <v>1</v>
      </c>
      <c r="AC6" s="49">
        <v>100</v>
      </c>
      <c r="AD6" s="47">
        <f t="shared" si="11"/>
        <v>1</v>
      </c>
      <c r="AE6" s="50">
        <f t="shared" si="12"/>
        <v>7</v>
      </c>
      <c r="AF6" s="36">
        <v>14739</v>
      </c>
      <c r="AG6" s="51">
        <f t="shared" si="13"/>
        <v>8.509815242494227</v>
      </c>
      <c r="AH6" s="52">
        <f t="shared" si="14"/>
        <v>1</v>
      </c>
      <c r="AI6" s="36">
        <v>10739</v>
      </c>
      <c r="AJ6" s="36">
        <f t="shared" si="15"/>
        <v>7.3104152484683462</v>
      </c>
      <c r="AK6" s="53">
        <f t="shared" si="16"/>
        <v>1</v>
      </c>
      <c r="AL6" s="36">
        <v>2499</v>
      </c>
      <c r="AM6" s="36">
        <f t="shared" si="17"/>
        <v>30.108433734939759</v>
      </c>
      <c r="AN6" s="54">
        <f t="shared" si="18"/>
        <v>1</v>
      </c>
      <c r="AO6" s="55">
        <f t="shared" si="19"/>
        <v>3</v>
      </c>
      <c r="AP6" s="56">
        <f t="shared" si="20"/>
        <v>18</v>
      </c>
      <c r="AQ6" s="57">
        <f t="shared" si="21"/>
        <v>1</v>
      </c>
      <c r="AR6" s="62" t="s">
        <v>35</v>
      </c>
      <c r="AS6" s="59"/>
      <c r="AT6" s="59"/>
      <c r="AU6" s="59"/>
      <c r="AV6" s="59"/>
      <c r="AW6" s="59"/>
    </row>
    <row r="7" spans="1:49" s="59" customFormat="1" x14ac:dyDescent="0.25">
      <c r="A7" s="60">
        <f t="shared" si="22"/>
        <v>3</v>
      </c>
      <c r="B7" s="61" t="s">
        <v>36</v>
      </c>
      <c r="C7" s="36">
        <v>81</v>
      </c>
      <c r="D7" s="37">
        <v>86</v>
      </c>
      <c r="E7" s="38">
        <f t="shared" si="0"/>
        <v>1</v>
      </c>
      <c r="F7" s="39">
        <v>1556</v>
      </c>
      <c r="G7" s="37">
        <v>1557</v>
      </c>
      <c r="H7" s="40">
        <f t="shared" si="1"/>
        <v>1</v>
      </c>
      <c r="I7" s="39">
        <v>49</v>
      </c>
      <c r="J7" s="37">
        <v>49</v>
      </c>
      <c r="K7" s="41">
        <f t="shared" si="2"/>
        <v>1</v>
      </c>
      <c r="L7" s="37">
        <v>2540</v>
      </c>
      <c r="M7" s="37">
        <v>100</v>
      </c>
      <c r="N7" s="42">
        <f t="shared" si="3"/>
        <v>2</v>
      </c>
      <c r="O7" s="36">
        <v>644</v>
      </c>
      <c r="P7" s="42">
        <f t="shared" si="4"/>
        <v>1</v>
      </c>
      <c r="Q7" s="63">
        <v>1626</v>
      </c>
      <c r="R7" s="37">
        <v>1929</v>
      </c>
      <c r="S7" s="42">
        <f t="shared" si="5"/>
        <v>2</v>
      </c>
      <c r="T7" s="44">
        <f t="shared" si="6"/>
        <v>8</v>
      </c>
      <c r="U7" s="36">
        <v>97</v>
      </c>
      <c r="V7" s="46">
        <f t="shared" si="7"/>
        <v>2</v>
      </c>
      <c r="W7" s="37">
        <v>96</v>
      </c>
      <c r="X7" s="47">
        <f t="shared" si="8"/>
        <v>2</v>
      </c>
      <c r="Y7" s="36">
        <v>46289</v>
      </c>
      <c r="Z7" s="46">
        <f t="shared" si="9"/>
        <v>1</v>
      </c>
      <c r="AA7" s="36">
        <v>15588</v>
      </c>
      <c r="AB7" s="48">
        <f t="shared" si="10"/>
        <v>1</v>
      </c>
      <c r="AC7" s="49">
        <v>100</v>
      </c>
      <c r="AD7" s="47">
        <f t="shared" si="11"/>
        <v>1</v>
      </c>
      <c r="AE7" s="50">
        <f t="shared" si="12"/>
        <v>7</v>
      </c>
      <c r="AF7" s="36">
        <v>12738</v>
      </c>
      <c r="AG7" s="51">
        <f t="shared" si="13"/>
        <v>5.0149606299212595</v>
      </c>
      <c r="AH7" s="52">
        <f t="shared" si="14"/>
        <v>1</v>
      </c>
      <c r="AI7" s="36">
        <v>10231</v>
      </c>
      <c r="AJ7" s="36">
        <f t="shared" si="15"/>
        <v>6.5709698137443802</v>
      </c>
      <c r="AK7" s="53">
        <f t="shared" si="16"/>
        <v>1</v>
      </c>
      <c r="AL7" s="36">
        <v>3159</v>
      </c>
      <c r="AM7" s="36">
        <f t="shared" si="17"/>
        <v>36.732558139534881</v>
      </c>
      <c r="AN7" s="54">
        <f t="shared" si="18"/>
        <v>1</v>
      </c>
      <c r="AO7" s="55">
        <f t="shared" si="19"/>
        <v>3</v>
      </c>
      <c r="AP7" s="56">
        <f t="shared" si="20"/>
        <v>18</v>
      </c>
      <c r="AQ7" s="57">
        <f t="shared" si="21"/>
        <v>1</v>
      </c>
      <c r="AR7" s="62" t="s">
        <v>36</v>
      </c>
    </row>
    <row r="8" spans="1:49" s="32" customFormat="1" x14ac:dyDescent="0.25">
      <c r="A8" s="34">
        <v>4</v>
      </c>
      <c r="B8" s="61" t="s">
        <v>37</v>
      </c>
      <c r="C8" s="36">
        <v>71</v>
      </c>
      <c r="D8" s="37">
        <v>80</v>
      </c>
      <c r="E8" s="38">
        <f t="shared" si="0"/>
        <v>1</v>
      </c>
      <c r="F8" s="39">
        <v>1592</v>
      </c>
      <c r="G8" s="37">
        <v>1600</v>
      </c>
      <c r="H8" s="40">
        <f t="shared" si="1"/>
        <v>1</v>
      </c>
      <c r="I8" s="39">
        <v>53</v>
      </c>
      <c r="J8" s="37">
        <v>53</v>
      </c>
      <c r="K8" s="41">
        <f t="shared" si="2"/>
        <v>1</v>
      </c>
      <c r="L8" s="37">
        <v>1779</v>
      </c>
      <c r="M8" s="37">
        <v>100</v>
      </c>
      <c r="N8" s="42">
        <f t="shared" si="3"/>
        <v>2</v>
      </c>
      <c r="O8" s="36">
        <v>943</v>
      </c>
      <c r="P8" s="42">
        <f t="shared" si="4"/>
        <v>1</v>
      </c>
      <c r="Q8" s="43">
        <v>1702</v>
      </c>
      <c r="R8" s="37">
        <v>1981</v>
      </c>
      <c r="S8" s="42">
        <f t="shared" si="5"/>
        <v>2</v>
      </c>
      <c r="T8" s="44">
        <f t="shared" si="6"/>
        <v>8</v>
      </c>
      <c r="U8" s="36">
        <v>99</v>
      </c>
      <c r="V8" s="46">
        <f t="shared" si="7"/>
        <v>2</v>
      </c>
      <c r="W8" s="37">
        <v>91</v>
      </c>
      <c r="X8" s="47">
        <f t="shared" si="8"/>
        <v>2</v>
      </c>
      <c r="Y8" s="36">
        <v>43755</v>
      </c>
      <c r="Z8" s="46">
        <f t="shared" si="9"/>
        <v>1</v>
      </c>
      <c r="AA8" s="36">
        <v>16996</v>
      </c>
      <c r="AB8" s="48">
        <f t="shared" si="10"/>
        <v>1</v>
      </c>
      <c r="AC8" s="49">
        <v>99</v>
      </c>
      <c r="AD8" s="47">
        <f t="shared" si="11"/>
        <v>1</v>
      </c>
      <c r="AE8" s="50">
        <f t="shared" si="12"/>
        <v>7</v>
      </c>
      <c r="AF8" s="36">
        <v>7567</v>
      </c>
      <c r="AG8" s="51">
        <f t="shared" si="13"/>
        <v>4.2535132096683528</v>
      </c>
      <c r="AH8" s="52">
        <f t="shared" si="14"/>
        <v>1</v>
      </c>
      <c r="AI8" s="36">
        <v>12902</v>
      </c>
      <c r="AJ8" s="36">
        <f t="shared" si="15"/>
        <v>8.0637500000000006</v>
      </c>
      <c r="AK8" s="53">
        <f t="shared" si="16"/>
        <v>1</v>
      </c>
      <c r="AL8" s="36">
        <v>3824</v>
      </c>
      <c r="AM8" s="36">
        <f t="shared" si="17"/>
        <v>47.8</v>
      </c>
      <c r="AN8" s="54">
        <f t="shared" si="18"/>
        <v>1</v>
      </c>
      <c r="AO8" s="55">
        <f t="shared" si="19"/>
        <v>3</v>
      </c>
      <c r="AP8" s="56">
        <f t="shared" si="20"/>
        <v>18</v>
      </c>
      <c r="AQ8" s="57">
        <f t="shared" si="21"/>
        <v>1</v>
      </c>
      <c r="AR8" s="62" t="s">
        <v>37</v>
      </c>
      <c r="AS8" s="59"/>
      <c r="AT8" s="59"/>
      <c r="AU8" s="59"/>
      <c r="AV8" s="59"/>
      <c r="AW8" s="59"/>
    </row>
    <row r="9" spans="1:49" s="32" customFormat="1" x14ac:dyDescent="0.25">
      <c r="A9" s="60">
        <f t="shared" si="22"/>
        <v>5</v>
      </c>
      <c r="B9" s="61" t="s">
        <v>38</v>
      </c>
      <c r="C9" s="36">
        <v>105</v>
      </c>
      <c r="D9" s="37">
        <v>108</v>
      </c>
      <c r="E9" s="38">
        <f t="shared" si="0"/>
        <v>1</v>
      </c>
      <c r="F9" s="39">
        <v>2002</v>
      </c>
      <c r="G9" s="37">
        <v>2006</v>
      </c>
      <c r="H9" s="40">
        <f t="shared" si="1"/>
        <v>1</v>
      </c>
      <c r="I9" s="39">
        <v>69</v>
      </c>
      <c r="J9" s="37">
        <v>69</v>
      </c>
      <c r="K9" s="41">
        <f t="shared" si="2"/>
        <v>1</v>
      </c>
      <c r="L9" s="37">
        <v>3338</v>
      </c>
      <c r="M9" s="37">
        <v>100</v>
      </c>
      <c r="N9" s="42">
        <f t="shared" si="3"/>
        <v>2</v>
      </c>
      <c r="O9" s="36">
        <v>401</v>
      </c>
      <c r="P9" s="42">
        <f t="shared" si="4"/>
        <v>1</v>
      </c>
      <c r="Q9" s="43">
        <v>2264</v>
      </c>
      <c r="R9" s="37">
        <v>2889</v>
      </c>
      <c r="S9" s="42">
        <f t="shared" si="5"/>
        <v>2</v>
      </c>
      <c r="T9" s="44">
        <f t="shared" si="6"/>
        <v>8</v>
      </c>
      <c r="U9" s="36">
        <v>97</v>
      </c>
      <c r="V9" s="46">
        <f t="shared" si="7"/>
        <v>2</v>
      </c>
      <c r="W9" s="37">
        <v>99</v>
      </c>
      <c r="X9" s="47">
        <f t="shared" si="8"/>
        <v>2</v>
      </c>
      <c r="Y9" s="36">
        <v>52839</v>
      </c>
      <c r="Z9" s="46">
        <f t="shared" si="9"/>
        <v>1</v>
      </c>
      <c r="AA9" s="36">
        <v>20231</v>
      </c>
      <c r="AB9" s="48">
        <f t="shared" si="10"/>
        <v>1</v>
      </c>
      <c r="AC9" s="49">
        <v>100</v>
      </c>
      <c r="AD9" s="47">
        <f t="shared" si="11"/>
        <v>1</v>
      </c>
      <c r="AE9" s="50">
        <f t="shared" si="12"/>
        <v>7</v>
      </c>
      <c r="AF9" s="36">
        <v>36101</v>
      </c>
      <c r="AG9" s="51">
        <f t="shared" si="13"/>
        <v>10.815158777711204</v>
      </c>
      <c r="AH9" s="52">
        <f t="shared" si="14"/>
        <v>1</v>
      </c>
      <c r="AI9" s="36">
        <v>11244</v>
      </c>
      <c r="AJ9" s="36">
        <f t="shared" si="15"/>
        <v>5.6051844466600196</v>
      </c>
      <c r="AK9" s="53">
        <f t="shared" si="16"/>
        <v>1</v>
      </c>
      <c r="AL9" s="36">
        <v>4544</v>
      </c>
      <c r="AM9" s="36">
        <f t="shared" si="17"/>
        <v>42.074074074074076</v>
      </c>
      <c r="AN9" s="54">
        <f t="shared" si="18"/>
        <v>1</v>
      </c>
      <c r="AO9" s="55">
        <f t="shared" si="19"/>
        <v>3</v>
      </c>
      <c r="AP9" s="56">
        <f t="shared" si="20"/>
        <v>18</v>
      </c>
      <c r="AQ9" s="57">
        <f t="shared" si="21"/>
        <v>1</v>
      </c>
      <c r="AR9" s="62" t="s">
        <v>38</v>
      </c>
      <c r="AS9" s="59"/>
      <c r="AT9" s="59"/>
      <c r="AU9" s="59"/>
      <c r="AV9" s="59"/>
      <c r="AW9" s="59"/>
    </row>
    <row r="10" spans="1:49" s="32" customFormat="1" x14ac:dyDescent="0.25">
      <c r="A10" s="60">
        <f t="shared" si="22"/>
        <v>6</v>
      </c>
      <c r="B10" s="61" t="s">
        <v>39</v>
      </c>
      <c r="C10" s="36">
        <v>41</v>
      </c>
      <c r="D10" s="37">
        <v>45</v>
      </c>
      <c r="E10" s="38">
        <f t="shared" si="0"/>
        <v>1</v>
      </c>
      <c r="F10" s="39">
        <v>980</v>
      </c>
      <c r="G10" s="37">
        <v>985</v>
      </c>
      <c r="H10" s="40">
        <f t="shared" si="1"/>
        <v>1</v>
      </c>
      <c r="I10" s="39">
        <v>33</v>
      </c>
      <c r="J10" s="37">
        <v>33</v>
      </c>
      <c r="K10" s="41">
        <f t="shared" si="2"/>
        <v>1</v>
      </c>
      <c r="L10" s="37">
        <v>1102</v>
      </c>
      <c r="M10" s="37">
        <v>100</v>
      </c>
      <c r="N10" s="42">
        <f t="shared" si="3"/>
        <v>2</v>
      </c>
      <c r="O10" s="36">
        <v>421</v>
      </c>
      <c r="P10" s="42">
        <f t="shared" si="4"/>
        <v>1</v>
      </c>
      <c r="Q10" s="43">
        <v>974</v>
      </c>
      <c r="R10" s="37">
        <v>1234</v>
      </c>
      <c r="S10" s="42">
        <f t="shared" si="5"/>
        <v>2</v>
      </c>
      <c r="T10" s="44">
        <f t="shared" si="6"/>
        <v>8</v>
      </c>
      <c r="U10" s="36">
        <v>98</v>
      </c>
      <c r="V10" s="46">
        <f t="shared" si="7"/>
        <v>2</v>
      </c>
      <c r="W10" s="37">
        <v>97</v>
      </c>
      <c r="X10" s="47">
        <f t="shared" si="8"/>
        <v>2</v>
      </c>
      <c r="Y10" s="36">
        <v>28040</v>
      </c>
      <c r="Z10" s="46">
        <f t="shared" si="9"/>
        <v>1</v>
      </c>
      <c r="AA10" s="36">
        <v>12408</v>
      </c>
      <c r="AB10" s="48">
        <f t="shared" si="10"/>
        <v>1</v>
      </c>
      <c r="AC10" s="49">
        <v>100</v>
      </c>
      <c r="AD10" s="47">
        <f t="shared" si="11"/>
        <v>1</v>
      </c>
      <c r="AE10" s="50">
        <f t="shared" si="12"/>
        <v>7</v>
      </c>
      <c r="AF10" s="36">
        <v>4948</v>
      </c>
      <c r="AG10" s="51">
        <f t="shared" si="13"/>
        <v>4.4900181488203268</v>
      </c>
      <c r="AH10" s="52">
        <f t="shared" si="14"/>
        <v>1</v>
      </c>
      <c r="AI10" s="36">
        <v>5470</v>
      </c>
      <c r="AJ10" s="36">
        <f t="shared" si="15"/>
        <v>5.5532994923857872</v>
      </c>
      <c r="AK10" s="53">
        <f t="shared" si="16"/>
        <v>1</v>
      </c>
      <c r="AL10" s="36">
        <v>2493</v>
      </c>
      <c r="AM10" s="36">
        <f t="shared" si="17"/>
        <v>55.4</v>
      </c>
      <c r="AN10" s="54">
        <f t="shared" si="18"/>
        <v>1</v>
      </c>
      <c r="AO10" s="55">
        <f t="shared" si="19"/>
        <v>3</v>
      </c>
      <c r="AP10" s="56">
        <f t="shared" si="20"/>
        <v>18</v>
      </c>
      <c r="AQ10" s="57">
        <f t="shared" si="21"/>
        <v>1</v>
      </c>
      <c r="AR10" s="62" t="s">
        <v>39</v>
      </c>
      <c r="AS10" s="59"/>
      <c r="AT10" s="59"/>
      <c r="AU10" s="59"/>
      <c r="AV10" s="59"/>
      <c r="AW10" s="59"/>
    </row>
    <row r="11" spans="1:49" s="32" customFormat="1" x14ac:dyDescent="0.25">
      <c r="A11" s="34">
        <v>7</v>
      </c>
      <c r="B11" s="61" t="s">
        <v>40</v>
      </c>
      <c r="C11" s="36">
        <v>68</v>
      </c>
      <c r="D11" s="37">
        <v>77</v>
      </c>
      <c r="E11" s="38">
        <f t="shared" si="0"/>
        <v>1</v>
      </c>
      <c r="F11" s="39">
        <v>1655</v>
      </c>
      <c r="G11" s="37">
        <v>1658</v>
      </c>
      <c r="H11" s="40">
        <f t="shared" si="1"/>
        <v>1</v>
      </c>
      <c r="I11" s="39">
        <v>50</v>
      </c>
      <c r="J11" s="37">
        <v>50</v>
      </c>
      <c r="K11" s="41">
        <f t="shared" si="2"/>
        <v>1</v>
      </c>
      <c r="L11" s="37">
        <v>1853</v>
      </c>
      <c r="M11" s="37">
        <v>99</v>
      </c>
      <c r="N11" s="42">
        <f t="shared" si="3"/>
        <v>2</v>
      </c>
      <c r="O11" s="36">
        <v>978</v>
      </c>
      <c r="P11" s="42">
        <f t="shared" si="4"/>
        <v>1</v>
      </c>
      <c r="Q11" s="43">
        <v>1600</v>
      </c>
      <c r="R11" s="37">
        <v>2004</v>
      </c>
      <c r="S11" s="42">
        <f t="shared" si="5"/>
        <v>2</v>
      </c>
      <c r="T11" s="44">
        <f t="shared" si="6"/>
        <v>8</v>
      </c>
      <c r="U11" s="36">
        <v>97</v>
      </c>
      <c r="V11" s="46">
        <f t="shared" si="7"/>
        <v>2</v>
      </c>
      <c r="W11" s="37">
        <v>90</v>
      </c>
      <c r="X11" s="47">
        <f t="shared" si="8"/>
        <v>2</v>
      </c>
      <c r="Y11" s="36">
        <v>46257</v>
      </c>
      <c r="Z11" s="46">
        <f t="shared" si="9"/>
        <v>1</v>
      </c>
      <c r="AA11" s="36">
        <v>18283</v>
      </c>
      <c r="AB11" s="48">
        <f t="shared" si="10"/>
        <v>1</v>
      </c>
      <c r="AC11" s="49">
        <v>98</v>
      </c>
      <c r="AD11" s="47">
        <f t="shared" si="11"/>
        <v>1</v>
      </c>
      <c r="AE11" s="50">
        <f t="shared" si="12"/>
        <v>7</v>
      </c>
      <c r="AF11" s="36">
        <v>4926</v>
      </c>
      <c r="AG11" s="51">
        <f t="shared" si="13"/>
        <v>2.6583917970858066</v>
      </c>
      <c r="AH11" s="52">
        <f t="shared" si="14"/>
        <v>1</v>
      </c>
      <c r="AI11" s="36">
        <v>7650</v>
      </c>
      <c r="AJ11" s="36">
        <f t="shared" si="15"/>
        <v>4.613992762364294</v>
      </c>
      <c r="AK11" s="53">
        <f t="shared" si="16"/>
        <v>1</v>
      </c>
      <c r="AL11" s="36">
        <v>4515</v>
      </c>
      <c r="AM11" s="36">
        <f t="shared" si="17"/>
        <v>58.636363636363633</v>
      </c>
      <c r="AN11" s="54">
        <f t="shared" si="18"/>
        <v>1</v>
      </c>
      <c r="AO11" s="55">
        <f t="shared" si="19"/>
        <v>3</v>
      </c>
      <c r="AP11" s="56">
        <f t="shared" si="20"/>
        <v>18</v>
      </c>
      <c r="AQ11" s="57">
        <f t="shared" si="21"/>
        <v>1</v>
      </c>
      <c r="AR11" s="62" t="s">
        <v>40</v>
      </c>
      <c r="AS11" s="59"/>
      <c r="AT11" s="59"/>
      <c r="AU11" s="59"/>
      <c r="AV11" s="59"/>
      <c r="AW11" s="59"/>
    </row>
    <row r="12" spans="1:49" s="32" customFormat="1" x14ac:dyDescent="0.25">
      <c r="A12" s="60">
        <f t="shared" si="22"/>
        <v>8</v>
      </c>
      <c r="B12" s="61" t="s">
        <v>41</v>
      </c>
      <c r="C12" s="36">
        <f>62+2</f>
        <v>64</v>
      </c>
      <c r="D12" s="37">
        <v>67</v>
      </c>
      <c r="E12" s="38">
        <f t="shared" si="0"/>
        <v>1</v>
      </c>
      <c r="F12" s="39">
        <v>1204</v>
      </c>
      <c r="G12" s="37">
        <v>1226</v>
      </c>
      <c r="H12" s="40">
        <f t="shared" si="1"/>
        <v>1</v>
      </c>
      <c r="I12" s="39">
        <v>49</v>
      </c>
      <c r="J12" s="37">
        <v>49</v>
      </c>
      <c r="K12" s="41">
        <f t="shared" si="2"/>
        <v>1</v>
      </c>
      <c r="L12" s="37">
        <v>1321</v>
      </c>
      <c r="M12" s="37">
        <v>99</v>
      </c>
      <c r="N12" s="42">
        <f t="shared" si="3"/>
        <v>2</v>
      </c>
      <c r="O12" s="36">
        <v>347</v>
      </c>
      <c r="P12" s="42">
        <f t="shared" si="4"/>
        <v>1</v>
      </c>
      <c r="Q12" s="64">
        <v>1561</v>
      </c>
      <c r="R12" s="37">
        <v>1815</v>
      </c>
      <c r="S12" s="42">
        <f t="shared" si="5"/>
        <v>2</v>
      </c>
      <c r="T12" s="44">
        <f t="shared" si="6"/>
        <v>8</v>
      </c>
      <c r="U12" s="36">
        <v>96</v>
      </c>
      <c r="V12" s="46">
        <f t="shared" si="7"/>
        <v>2</v>
      </c>
      <c r="W12" s="37">
        <v>94</v>
      </c>
      <c r="X12" s="47">
        <f t="shared" si="8"/>
        <v>2</v>
      </c>
      <c r="Y12" s="36">
        <v>22917</v>
      </c>
      <c r="Z12" s="46">
        <f t="shared" si="9"/>
        <v>1</v>
      </c>
      <c r="AA12" s="36">
        <v>14490</v>
      </c>
      <c r="AB12" s="48">
        <f t="shared" si="10"/>
        <v>1</v>
      </c>
      <c r="AC12" s="49">
        <v>99</v>
      </c>
      <c r="AD12" s="47">
        <f t="shared" si="11"/>
        <v>1</v>
      </c>
      <c r="AE12" s="50">
        <f t="shared" si="12"/>
        <v>7</v>
      </c>
      <c r="AF12" s="36">
        <v>6670</v>
      </c>
      <c r="AG12" s="51">
        <f t="shared" si="13"/>
        <v>5.0492051476154431</v>
      </c>
      <c r="AH12" s="52">
        <f t="shared" si="14"/>
        <v>1</v>
      </c>
      <c r="AI12" s="36">
        <v>5852</v>
      </c>
      <c r="AJ12" s="36">
        <f t="shared" si="15"/>
        <v>4.7732463295269172</v>
      </c>
      <c r="AK12" s="53">
        <f t="shared" si="16"/>
        <v>1</v>
      </c>
      <c r="AL12" s="36">
        <v>2230</v>
      </c>
      <c r="AM12" s="36">
        <f t="shared" si="17"/>
        <v>33.28358208955224</v>
      </c>
      <c r="AN12" s="54">
        <f t="shared" si="18"/>
        <v>1</v>
      </c>
      <c r="AO12" s="55">
        <f t="shared" si="19"/>
        <v>3</v>
      </c>
      <c r="AP12" s="56">
        <f t="shared" si="20"/>
        <v>18</v>
      </c>
      <c r="AQ12" s="57">
        <f t="shared" si="21"/>
        <v>1</v>
      </c>
      <c r="AR12" s="62" t="s">
        <v>41</v>
      </c>
      <c r="AS12" s="59"/>
      <c r="AT12" s="59"/>
      <c r="AU12" s="59"/>
      <c r="AV12" s="59"/>
      <c r="AW12" s="59"/>
    </row>
    <row r="13" spans="1:49" s="32" customFormat="1" x14ac:dyDescent="0.25">
      <c r="A13" s="60">
        <f t="shared" si="22"/>
        <v>9</v>
      </c>
      <c r="B13" s="61" t="s">
        <v>42</v>
      </c>
      <c r="C13" s="36">
        <v>61</v>
      </c>
      <c r="D13" s="37">
        <v>72</v>
      </c>
      <c r="E13" s="38">
        <f t="shared" si="0"/>
        <v>1</v>
      </c>
      <c r="F13" s="39">
        <v>1560</v>
      </c>
      <c r="G13" s="37">
        <v>1569</v>
      </c>
      <c r="H13" s="40">
        <f t="shared" si="1"/>
        <v>1</v>
      </c>
      <c r="I13" s="39">
        <v>46</v>
      </c>
      <c r="J13" s="37">
        <v>46</v>
      </c>
      <c r="K13" s="41">
        <f t="shared" si="2"/>
        <v>1</v>
      </c>
      <c r="L13" s="37">
        <v>2820</v>
      </c>
      <c r="M13" s="37">
        <v>100</v>
      </c>
      <c r="N13" s="42">
        <f t="shared" si="3"/>
        <v>2</v>
      </c>
      <c r="O13" s="36">
        <v>762</v>
      </c>
      <c r="P13" s="42">
        <f t="shared" si="4"/>
        <v>1</v>
      </c>
      <c r="Q13" s="43">
        <v>1481</v>
      </c>
      <c r="R13" s="37">
        <v>1766</v>
      </c>
      <c r="S13" s="42">
        <f t="shared" si="5"/>
        <v>2</v>
      </c>
      <c r="T13" s="44">
        <f t="shared" si="6"/>
        <v>8</v>
      </c>
      <c r="U13" s="36">
        <v>96</v>
      </c>
      <c r="V13" s="46">
        <f t="shared" si="7"/>
        <v>2</v>
      </c>
      <c r="W13" s="37">
        <v>93</v>
      </c>
      <c r="X13" s="47">
        <f t="shared" si="8"/>
        <v>2</v>
      </c>
      <c r="Y13" s="36">
        <v>46270</v>
      </c>
      <c r="Z13" s="46">
        <f t="shared" si="9"/>
        <v>1</v>
      </c>
      <c r="AA13" s="36">
        <v>14855</v>
      </c>
      <c r="AB13" s="48">
        <f t="shared" si="10"/>
        <v>1</v>
      </c>
      <c r="AC13" s="49">
        <v>98</v>
      </c>
      <c r="AD13" s="47">
        <f t="shared" si="11"/>
        <v>1</v>
      </c>
      <c r="AE13" s="50">
        <f t="shared" si="12"/>
        <v>7</v>
      </c>
      <c r="AF13" s="36">
        <v>14689</v>
      </c>
      <c r="AG13" s="51">
        <f t="shared" si="13"/>
        <v>5.2088652482269504</v>
      </c>
      <c r="AH13" s="52">
        <f t="shared" si="14"/>
        <v>1</v>
      </c>
      <c r="AI13" s="36">
        <v>11998</v>
      </c>
      <c r="AJ13" s="36">
        <f t="shared" si="15"/>
        <v>7.6469088591459524</v>
      </c>
      <c r="AK13" s="53">
        <f t="shared" si="16"/>
        <v>1</v>
      </c>
      <c r="AL13" s="36">
        <v>4039</v>
      </c>
      <c r="AM13" s="36">
        <f t="shared" si="17"/>
        <v>56.097222222222221</v>
      </c>
      <c r="AN13" s="54">
        <f t="shared" si="18"/>
        <v>1</v>
      </c>
      <c r="AO13" s="55">
        <f t="shared" si="19"/>
        <v>3</v>
      </c>
      <c r="AP13" s="56">
        <f t="shared" si="20"/>
        <v>18</v>
      </c>
      <c r="AQ13" s="57">
        <f t="shared" si="21"/>
        <v>1</v>
      </c>
      <c r="AR13" s="62" t="s">
        <v>42</v>
      </c>
      <c r="AS13" s="59"/>
      <c r="AT13" s="59"/>
      <c r="AU13" s="59"/>
      <c r="AV13" s="59"/>
      <c r="AW13" s="59"/>
    </row>
    <row r="14" spans="1:49" s="32" customFormat="1" x14ac:dyDescent="0.25">
      <c r="A14" s="34">
        <v>10</v>
      </c>
      <c r="B14" s="61" t="s">
        <v>43</v>
      </c>
      <c r="C14" s="36">
        <f>84+6</f>
        <v>90</v>
      </c>
      <c r="D14" s="37">
        <v>107</v>
      </c>
      <c r="E14" s="38">
        <f t="shared" si="0"/>
        <v>1</v>
      </c>
      <c r="F14" s="39">
        <v>2250</v>
      </c>
      <c r="G14" s="37">
        <v>2243</v>
      </c>
      <c r="H14" s="40">
        <f t="shared" si="1"/>
        <v>1</v>
      </c>
      <c r="I14" s="39">
        <v>68</v>
      </c>
      <c r="J14" s="37">
        <v>68</v>
      </c>
      <c r="K14" s="41">
        <f t="shared" si="2"/>
        <v>1</v>
      </c>
      <c r="L14" s="37">
        <v>3485</v>
      </c>
      <c r="M14" s="37">
        <v>100</v>
      </c>
      <c r="N14" s="42">
        <f t="shared" si="3"/>
        <v>2</v>
      </c>
      <c r="O14" s="36">
        <v>361</v>
      </c>
      <c r="P14" s="42">
        <f t="shared" si="4"/>
        <v>1</v>
      </c>
      <c r="Q14" s="63">
        <v>2204</v>
      </c>
      <c r="R14" s="37">
        <v>2624</v>
      </c>
      <c r="S14" s="42">
        <f t="shared" si="5"/>
        <v>2</v>
      </c>
      <c r="T14" s="44">
        <f t="shared" si="6"/>
        <v>8</v>
      </c>
      <c r="U14" s="36">
        <v>98</v>
      </c>
      <c r="V14" s="46">
        <f t="shared" si="7"/>
        <v>2</v>
      </c>
      <c r="W14" s="37">
        <v>93</v>
      </c>
      <c r="X14" s="47">
        <f t="shared" si="8"/>
        <v>2</v>
      </c>
      <c r="Y14" s="36">
        <v>47412</v>
      </c>
      <c r="Z14" s="46">
        <f t="shared" si="9"/>
        <v>1</v>
      </c>
      <c r="AA14" s="36">
        <v>20758</v>
      </c>
      <c r="AB14" s="48">
        <f t="shared" si="10"/>
        <v>1</v>
      </c>
      <c r="AC14" s="49">
        <v>99</v>
      </c>
      <c r="AD14" s="47">
        <f t="shared" si="11"/>
        <v>1</v>
      </c>
      <c r="AE14" s="50">
        <f t="shared" si="12"/>
        <v>7</v>
      </c>
      <c r="AF14" s="36">
        <v>10585</v>
      </c>
      <c r="AG14" s="51">
        <f t="shared" si="13"/>
        <v>3.037302725968436</v>
      </c>
      <c r="AH14" s="52">
        <f t="shared" si="14"/>
        <v>1</v>
      </c>
      <c r="AI14" s="36">
        <v>12703</v>
      </c>
      <c r="AJ14" s="36">
        <f t="shared" si="15"/>
        <v>5.663397235844851</v>
      </c>
      <c r="AK14" s="53">
        <f t="shared" si="16"/>
        <v>1</v>
      </c>
      <c r="AL14" s="36">
        <v>2601</v>
      </c>
      <c r="AM14" s="36">
        <f t="shared" si="17"/>
        <v>24.308411214953271</v>
      </c>
      <c r="AN14" s="54">
        <f t="shared" si="18"/>
        <v>1</v>
      </c>
      <c r="AO14" s="55">
        <f t="shared" si="19"/>
        <v>3</v>
      </c>
      <c r="AP14" s="56">
        <f t="shared" si="20"/>
        <v>18</v>
      </c>
      <c r="AQ14" s="57">
        <f t="shared" si="21"/>
        <v>1</v>
      </c>
      <c r="AR14" s="62" t="s">
        <v>43</v>
      </c>
      <c r="AS14" s="59"/>
      <c r="AT14" s="59"/>
      <c r="AU14" s="59"/>
      <c r="AV14" s="59"/>
      <c r="AW14" s="59"/>
    </row>
    <row r="15" spans="1:49" s="59" customFormat="1" x14ac:dyDescent="0.25">
      <c r="A15" s="60">
        <f t="shared" si="22"/>
        <v>11</v>
      </c>
      <c r="B15" s="61" t="s">
        <v>44</v>
      </c>
      <c r="C15" s="36">
        <v>92</v>
      </c>
      <c r="D15" s="37">
        <v>113</v>
      </c>
      <c r="E15" s="38">
        <f t="shared" si="0"/>
        <v>1</v>
      </c>
      <c r="F15" s="39">
        <v>1900</v>
      </c>
      <c r="G15" s="37">
        <v>1905</v>
      </c>
      <c r="H15" s="40">
        <f t="shared" si="1"/>
        <v>1</v>
      </c>
      <c r="I15" s="39">
        <v>61</v>
      </c>
      <c r="J15" s="37">
        <v>61</v>
      </c>
      <c r="K15" s="41">
        <f t="shared" si="2"/>
        <v>1</v>
      </c>
      <c r="L15" s="37">
        <v>3290</v>
      </c>
      <c r="M15" s="37">
        <v>100</v>
      </c>
      <c r="N15" s="42">
        <f t="shared" si="3"/>
        <v>2</v>
      </c>
      <c r="O15" s="36">
        <v>558</v>
      </c>
      <c r="P15" s="42">
        <f t="shared" si="4"/>
        <v>1</v>
      </c>
      <c r="Q15" s="43">
        <v>2064</v>
      </c>
      <c r="R15" s="37">
        <v>2448</v>
      </c>
      <c r="S15" s="42">
        <f t="shared" si="5"/>
        <v>2</v>
      </c>
      <c r="T15" s="44">
        <f t="shared" si="6"/>
        <v>8</v>
      </c>
      <c r="U15" s="45">
        <v>95</v>
      </c>
      <c r="V15" s="46">
        <f t="shared" si="7"/>
        <v>2</v>
      </c>
      <c r="W15" s="37">
        <v>93</v>
      </c>
      <c r="X15" s="47">
        <f t="shared" si="8"/>
        <v>2</v>
      </c>
      <c r="Y15" s="36">
        <v>49253</v>
      </c>
      <c r="Z15" s="46">
        <f t="shared" si="9"/>
        <v>1</v>
      </c>
      <c r="AA15" s="36">
        <v>22386</v>
      </c>
      <c r="AB15" s="48">
        <f t="shared" si="10"/>
        <v>1</v>
      </c>
      <c r="AC15" s="49">
        <v>99</v>
      </c>
      <c r="AD15" s="47">
        <f t="shared" si="11"/>
        <v>1</v>
      </c>
      <c r="AE15" s="50">
        <f t="shared" si="12"/>
        <v>7</v>
      </c>
      <c r="AF15" s="36">
        <v>8079</v>
      </c>
      <c r="AG15" s="51">
        <f t="shared" si="13"/>
        <v>2.4556231003039515</v>
      </c>
      <c r="AH15" s="52">
        <f t="shared" si="14"/>
        <v>0</v>
      </c>
      <c r="AI15" s="36">
        <v>9445</v>
      </c>
      <c r="AJ15" s="36">
        <f t="shared" si="15"/>
        <v>4.9580052493438318</v>
      </c>
      <c r="AK15" s="53">
        <f t="shared" si="16"/>
        <v>1</v>
      </c>
      <c r="AL15" s="36">
        <v>2975</v>
      </c>
      <c r="AM15" s="36">
        <f t="shared" si="17"/>
        <v>26.327433628318584</v>
      </c>
      <c r="AN15" s="54">
        <f t="shared" si="18"/>
        <v>1</v>
      </c>
      <c r="AO15" s="55">
        <f t="shared" si="19"/>
        <v>2</v>
      </c>
      <c r="AP15" s="56">
        <f t="shared" si="20"/>
        <v>17</v>
      </c>
      <c r="AQ15" s="65">
        <f t="shared" si="21"/>
        <v>0.94444444444444442</v>
      </c>
      <c r="AR15" s="66" t="s">
        <v>44</v>
      </c>
    </row>
    <row r="16" spans="1:49" s="59" customFormat="1" x14ac:dyDescent="0.25">
      <c r="A16" s="60">
        <f t="shared" si="22"/>
        <v>12</v>
      </c>
      <c r="B16" s="61" t="s">
        <v>45</v>
      </c>
      <c r="C16" s="36">
        <v>66</v>
      </c>
      <c r="D16" s="37">
        <v>72</v>
      </c>
      <c r="E16" s="38">
        <f t="shared" si="0"/>
        <v>1</v>
      </c>
      <c r="F16" s="39">
        <v>1252</v>
      </c>
      <c r="G16" s="37">
        <v>1239</v>
      </c>
      <c r="H16" s="40">
        <f t="shared" si="1"/>
        <v>1</v>
      </c>
      <c r="I16" s="39">
        <v>42</v>
      </c>
      <c r="J16" s="37">
        <v>42</v>
      </c>
      <c r="K16" s="41">
        <f t="shared" si="2"/>
        <v>1</v>
      </c>
      <c r="L16" s="37">
        <v>2263</v>
      </c>
      <c r="M16" s="37">
        <v>100</v>
      </c>
      <c r="N16" s="42">
        <f t="shared" si="3"/>
        <v>2</v>
      </c>
      <c r="O16" s="36">
        <v>644</v>
      </c>
      <c r="P16" s="42">
        <f t="shared" si="4"/>
        <v>1</v>
      </c>
      <c r="Q16" s="43">
        <v>1492</v>
      </c>
      <c r="R16" s="37">
        <v>1758</v>
      </c>
      <c r="S16" s="42">
        <f t="shared" si="5"/>
        <v>2</v>
      </c>
      <c r="T16" s="44">
        <f t="shared" si="6"/>
        <v>8</v>
      </c>
      <c r="U16" s="36">
        <v>98</v>
      </c>
      <c r="V16" s="46">
        <f t="shared" si="7"/>
        <v>2</v>
      </c>
      <c r="W16" s="37">
        <v>96</v>
      </c>
      <c r="X16" s="47">
        <f t="shared" si="8"/>
        <v>2</v>
      </c>
      <c r="Y16" s="36">
        <v>36128</v>
      </c>
      <c r="Z16" s="46">
        <f t="shared" si="9"/>
        <v>1</v>
      </c>
      <c r="AA16" s="36">
        <v>15124</v>
      </c>
      <c r="AB16" s="48">
        <f t="shared" si="10"/>
        <v>1</v>
      </c>
      <c r="AC16" s="49">
        <v>99</v>
      </c>
      <c r="AD16" s="47">
        <f t="shared" si="11"/>
        <v>1</v>
      </c>
      <c r="AE16" s="50">
        <f t="shared" si="12"/>
        <v>7</v>
      </c>
      <c r="AF16" s="36">
        <v>10918</v>
      </c>
      <c r="AG16" s="51">
        <f t="shared" si="13"/>
        <v>4.8245691559876267</v>
      </c>
      <c r="AH16" s="52">
        <f t="shared" si="14"/>
        <v>1</v>
      </c>
      <c r="AI16" s="36">
        <v>5393</v>
      </c>
      <c r="AJ16" s="36">
        <f t="shared" si="15"/>
        <v>4.3527037933817594</v>
      </c>
      <c r="AK16" s="53">
        <f t="shared" si="16"/>
        <v>0</v>
      </c>
      <c r="AL16" s="36">
        <v>3260</v>
      </c>
      <c r="AM16" s="36">
        <f t="shared" si="17"/>
        <v>45.277777777777779</v>
      </c>
      <c r="AN16" s="54">
        <f t="shared" si="18"/>
        <v>1</v>
      </c>
      <c r="AO16" s="55">
        <f t="shared" si="19"/>
        <v>2</v>
      </c>
      <c r="AP16" s="56">
        <f t="shared" si="20"/>
        <v>17</v>
      </c>
      <c r="AQ16" s="65">
        <f t="shared" si="21"/>
        <v>0.94444444444444442</v>
      </c>
      <c r="AR16" s="66" t="s">
        <v>45</v>
      </c>
      <c r="AS16" s="32"/>
      <c r="AT16" s="32"/>
      <c r="AU16" s="32"/>
      <c r="AV16" s="32"/>
      <c r="AW16" s="32"/>
    </row>
    <row r="17" spans="1:49" s="67" customFormat="1" x14ac:dyDescent="0.25">
      <c r="A17" s="34">
        <v>13</v>
      </c>
      <c r="B17" s="61" t="s">
        <v>46</v>
      </c>
      <c r="C17" s="36">
        <f>76+1</f>
        <v>77</v>
      </c>
      <c r="D17" s="37">
        <v>75</v>
      </c>
      <c r="E17" s="38">
        <f t="shared" si="0"/>
        <v>1</v>
      </c>
      <c r="F17" s="39">
        <v>1381</v>
      </c>
      <c r="G17" s="37">
        <v>1390</v>
      </c>
      <c r="H17" s="40">
        <f t="shared" si="1"/>
        <v>1</v>
      </c>
      <c r="I17" s="39">
        <v>45</v>
      </c>
      <c r="J17" s="37">
        <v>45</v>
      </c>
      <c r="K17" s="41">
        <f t="shared" si="2"/>
        <v>1</v>
      </c>
      <c r="L17" s="37">
        <v>2192</v>
      </c>
      <c r="M17" s="37">
        <v>100</v>
      </c>
      <c r="N17" s="42">
        <f t="shared" si="3"/>
        <v>2</v>
      </c>
      <c r="O17" s="36">
        <v>276</v>
      </c>
      <c r="P17" s="42">
        <f t="shared" si="4"/>
        <v>1</v>
      </c>
      <c r="Q17" s="63">
        <v>1488</v>
      </c>
      <c r="R17" s="37">
        <v>1903</v>
      </c>
      <c r="S17" s="42">
        <f t="shared" si="5"/>
        <v>2</v>
      </c>
      <c r="T17" s="44">
        <f t="shared" si="6"/>
        <v>8</v>
      </c>
      <c r="U17" s="36">
        <v>95</v>
      </c>
      <c r="V17" s="46">
        <f t="shared" si="7"/>
        <v>2</v>
      </c>
      <c r="W17" s="37">
        <v>90</v>
      </c>
      <c r="X17" s="47">
        <f t="shared" si="8"/>
        <v>2</v>
      </c>
      <c r="Y17" s="36">
        <v>37551</v>
      </c>
      <c r="Z17" s="46">
        <f t="shared" si="9"/>
        <v>1</v>
      </c>
      <c r="AA17" s="36">
        <v>10621</v>
      </c>
      <c r="AB17" s="48">
        <f t="shared" si="10"/>
        <v>1</v>
      </c>
      <c r="AC17" s="49">
        <v>99</v>
      </c>
      <c r="AD17" s="47">
        <f t="shared" si="11"/>
        <v>1</v>
      </c>
      <c r="AE17" s="50">
        <f t="shared" si="12"/>
        <v>7</v>
      </c>
      <c r="AF17" s="36">
        <v>13037</v>
      </c>
      <c r="AG17" s="51">
        <f t="shared" si="13"/>
        <v>5.9475364963503647</v>
      </c>
      <c r="AH17" s="52">
        <f t="shared" si="14"/>
        <v>1</v>
      </c>
      <c r="AI17" s="36">
        <v>4010</v>
      </c>
      <c r="AJ17" s="36">
        <f t="shared" si="15"/>
        <v>2.8848920863309351</v>
      </c>
      <c r="AK17" s="53">
        <f t="shared" si="16"/>
        <v>0</v>
      </c>
      <c r="AL17" s="36">
        <v>2861</v>
      </c>
      <c r="AM17" s="36">
        <f t="shared" si="17"/>
        <v>38.146666666666668</v>
      </c>
      <c r="AN17" s="54">
        <f t="shared" si="18"/>
        <v>1</v>
      </c>
      <c r="AO17" s="55">
        <f t="shared" si="19"/>
        <v>2</v>
      </c>
      <c r="AP17" s="56">
        <f t="shared" si="20"/>
        <v>17</v>
      </c>
      <c r="AQ17" s="65">
        <f t="shared" si="21"/>
        <v>0.94444444444444442</v>
      </c>
      <c r="AR17" s="66" t="s">
        <v>46</v>
      </c>
      <c r="AS17" s="59"/>
      <c r="AT17" s="59"/>
      <c r="AU17" s="59"/>
      <c r="AV17" s="59"/>
      <c r="AW17" s="59"/>
    </row>
    <row r="18" spans="1:49" s="59" customFormat="1" x14ac:dyDescent="0.25">
      <c r="A18" s="60">
        <f t="shared" si="22"/>
        <v>14</v>
      </c>
      <c r="B18" s="61" t="s">
        <v>47</v>
      </c>
      <c r="C18" s="36">
        <v>51</v>
      </c>
      <c r="D18" s="37">
        <v>57</v>
      </c>
      <c r="E18" s="38">
        <f t="shared" si="0"/>
        <v>1</v>
      </c>
      <c r="F18" s="39">
        <v>932</v>
      </c>
      <c r="G18" s="37">
        <v>929</v>
      </c>
      <c r="H18" s="40">
        <f t="shared" si="1"/>
        <v>1</v>
      </c>
      <c r="I18" s="39">
        <v>33</v>
      </c>
      <c r="J18" s="37">
        <v>33</v>
      </c>
      <c r="K18" s="41">
        <f t="shared" si="2"/>
        <v>1</v>
      </c>
      <c r="L18" s="37">
        <v>1141</v>
      </c>
      <c r="M18" s="37">
        <v>99</v>
      </c>
      <c r="N18" s="42">
        <f t="shared" si="3"/>
        <v>2</v>
      </c>
      <c r="O18" s="36">
        <v>250</v>
      </c>
      <c r="P18" s="42">
        <f t="shared" si="4"/>
        <v>1</v>
      </c>
      <c r="Q18" s="43">
        <v>1186</v>
      </c>
      <c r="R18" s="37">
        <v>1398</v>
      </c>
      <c r="S18" s="42">
        <f t="shared" si="5"/>
        <v>2</v>
      </c>
      <c r="T18" s="44">
        <f t="shared" si="6"/>
        <v>8</v>
      </c>
      <c r="U18" s="36">
        <v>94</v>
      </c>
      <c r="V18" s="46">
        <f t="shared" si="7"/>
        <v>1</v>
      </c>
      <c r="W18" s="37">
        <v>92</v>
      </c>
      <c r="X18" s="47">
        <f t="shared" si="8"/>
        <v>2</v>
      </c>
      <c r="Y18" s="36">
        <v>28193</v>
      </c>
      <c r="Z18" s="46">
        <f t="shared" si="9"/>
        <v>1</v>
      </c>
      <c r="AA18" s="36">
        <v>10664</v>
      </c>
      <c r="AB18" s="48">
        <f t="shared" si="10"/>
        <v>1</v>
      </c>
      <c r="AC18" s="49">
        <v>99</v>
      </c>
      <c r="AD18" s="47">
        <f t="shared" si="11"/>
        <v>1</v>
      </c>
      <c r="AE18" s="50">
        <f t="shared" si="12"/>
        <v>6</v>
      </c>
      <c r="AF18" s="36">
        <v>6928</v>
      </c>
      <c r="AG18" s="51">
        <f t="shared" si="13"/>
        <v>6.071866783523225</v>
      </c>
      <c r="AH18" s="52">
        <f t="shared" si="14"/>
        <v>1</v>
      </c>
      <c r="AI18" s="36">
        <v>5258</v>
      </c>
      <c r="AJ18" s="36">
        <f t="shared" si="15"/>
        <v>5.6598493003229278</v>
      </c>
      <c r="AK18" s="53">
        <f t="shared" si="16"/>
        <v>1</v>
      </c>
      <c r="AL18" s="36">
        <v>1562</v>
      </c>
      <c r="AM18" s="36">
        <f t="shared" si="17"/>
        <v>27.403508771929825</v>
      </c>
      <c r="AN18" s="54">
        <f t="shared" si="18"/>
        <v>1</v>
      </c>
      <c r="AO18" s="55">
        <f t="shared" si="19"/>
        <v>3</v>
      </c>
      <c r="AP18" s="56">
        <f t="shared" si="20"/>
        <v>17</v>
      </c>
      <c r="AQ18" s="65">
        <f t="shared" si="21"/>
        <v>0.94444444444444442</v>
      </c>
      <c r="AR18" s="66" t="s">
        <v>47</v>
      </c>
    </row>
    <row r="19" spans="1:49" s="59" customFormat="1" x14ac:dyDescent="0.25">
      <c r="A19" s="60">
        <f t="shared" si="22"/>
        <v>15</v>
      </c>
      <c r="B19" s="61" t="s">
        <v>48</v>
      </c>
      <c r="C19" s="36">
        <v>56</v>
      </c>
      <c r="D19" s="37">
        <v>59</v>
      </c>
      <c r="E19" s="38">
        <f t="shared" si="0"/>
        <v>1</v>
      </c>
      <c r="F19" s="39">
        <v>1155</v>
      </c>
      <c r="G19" s="37">
        <v>1151</v>
      </c>
      <c r="H19" s="40">
        <f t="shared" si="1"/>
        <v>1</v>
      </c>
      <c r="I19" s="39">
        <v>40</v>
      </c>
      <c r="J19" s="37">
        <v>40</v>
      </c>
      <c r="K19" s="41">
        <f t="shared" si="2"/>
        <v>1</v>
      </c>
      <c r="L19" s="37">
        <v>1641</v>
      </c>
      <c r="M19" s="37">
        <v>97</v>
      </c>
      <c r="N19" s="42">
        <f t="shared" si="3"/>
        <v>2</v>
      </c>
      <c r="O19" s="36">
        <v>758</v>
      </c>
      <c r="P19" s="42">
        <f t="shared" si="4"/>
        <v>1</v>
      </c>
      <c r="Q19" s="43">
        <v>1379</v>
      </c>
      <c r="R19" s="37">
        <v>1647</v>
      </c>
      <c r="S19" s="42">
        <f t="shared" si="5"/>
        <v>2</v>
      </c>
      <c r="T19" s="44">
        <f t="shared" si="6"/>
        <v>8</v>
      </c>
      <c r="U19" s="36">
        <v>97</v>
      </c>
      <c r="V19" s="46">
        <f t="shared" si="7"/>
        <v>2</v>
      </c>
      <c r="W19" s="37">
        <v>96</v>
      </c>
      <c r="X19" s="47">
        <f t="shared" si="8"/>
        <v>2</v>
      </c>
      <c r="Y19" s="36">
        <v>36684</v>
      </c>
      <c r="Z19" s="46">
        <f t="shared" si="9"/>
        <v>1</v>
      </c>
      <c r="AA19" s="36">
        <v>13481</v>
      </c>
      <c r="AB19" s="48">
        <f t="shared" si="10"/>
        <v>1</v>
      </c>
      <c r="AC19" s="49">
        <v>100</v>
      </c>
      <c r="AD19" s="47">
        <f t="shared" si="11"/>
        <v>1</v>
      </c>
      <c r="AE19" s="50">
        <f t="shared" si="12"/>
        <v>7</v>
      </c>
      <c r="AF19" s="36">
        <v>7832</v>
      </c>
      <c r="AG19" s="51">
        <f t="shared" si="13"/>
        <v>4.7726995734308346</v>
      </c>
      <c r="AH19" s="52">
        <f t="shared" si="14"/>
        <v>1</v>
      </c>
      <c r="AI19" s="36">
        <v>919</v>
      </c>
      <c r="AJ19" s="36">
        <f t="shared" si="15"/>
        <v>0.79843614248479577</v>
      </c>
      <c r="AK19" s="53">
        <f t="shared" si="16"/>
        <v>0</v>
      </c>
      <c r="AL19" s="36">
        <v>2379</v>
      </c>
      <c r="AM19" s="36">
        <f t="shared" si="17"/>
        <v>40.322033898305087</v>
      </c>
      <c r="AN19" s="54">
        <f t="shared" si="18"/>
        <v>1</v>
      </c>
      <c r="AO19" s="55">
        <f t="shared" si="19"/>
        <v>2</v>
      </c>
      <c r="AP19" s="56">
        <f t="shared" si="20"/>
        <v>17</v>
      </c>
      <c r="AQ19" s="65">
        <f t="shared" si="21"/>
        <v>0.94444444444444442</v>
      </c>
      <c r="AR19" s="66" t="s">
        <v>48</v>
      </c>
      <c r="AS19" s="32"/>
      <c r="AT19" s="32"/>
      <c r="AU19" s="32"/>
      <c r="AV19" s="32"/>
      <c r="AW19" s="32"/>
    </row>
    <row r="20" spans="1:49" s="59" customFormat="1" x14ac:dyDescent="0.25">
      <c r="A20" s="34">
        <v>16</v>
      </c>
      <c r="B20" s="61" t="s">
        <v>49</v>
      </c>
      <c r="C20" s="36">
        <v>58</v>
      </c>
      <c r="D20" s="37">
        <v>61</v>
      </c>
      <c r="E20" s="38">
        <f t="shared" si="0"/>
        <v>1</v>
      </c>
      <c r="F20" s="39">
        <v>1449</v>
      </c>
      <c r="G20" s="37">
        <v>1443</v>
      </c>
      <c r="H20" s="40">
        <f t="shared" si="1"/>
        <v>1</v>
      </c>
      <c r="I20" s="39">
        <v>45</v>
      </c>
      <c r="J20" s="37">
        <v>45</v>
      </c>
      <c r="K20" s="41">
        <f t="shared" si="2"/>
        <v>1</v>
      </c>
      <c r="L20" s="37">
        <v>1936</v>
      </c>
      <c r="M20" s="37">
        <v>100</v>
      </c>
      <c r="N20" s="42">
        <f t="shared" si="3"/>
        <v>2</v>
      </c>
      <c r="O20" s="36">
        <v>224</v>
      </c>
      <c r="P20" s="42">
        <f t="shared" si="4"/>
        <v>1</v>
      </c>
      <c r="Q20" s="43">
        <v>1479</v>
      </c>
      <c r="R20" s="37">
        <v>1747</v>
      </c>
      <c r="S20" s="42">
        <f t="shared" si="5"/>
        <v>2</v>
      </c>
      <c r="T20" s="44">
        <f t="shared" si="6"/>
        <v>8</v>
      </c>
      <c r="U20" s="36">
        <v>98</v>
      </c>
      <c r="V20" s="46">
        <f t="shared" si="7"/>
        <v>2</v>
      </c>
      <c r="W20" s="37">
        <v>94</v>
      </c>
      <c r="X20" s="47">
        <f t="shared" si="8"/>
        <v>2</v>
      </c>
      <c r="Y20" s="36">
        <v>40304</v>
      </c>
      <c r="Z20" s="46">
        <f t="shared" si="9"/>
        <v>1</v>
      </c>
      <c r="AA20" s="36">
        <v>13826</v>
      </c>
      <c r="AB20" s="48">
        <f t="shared" si="10"/>
        <v>1</v>
      </c>
      <c r="AC20" s="49">
        <v>99</v>
      </c>
      <c r="AD20" s="47">
        <f t="shared" si="11"/>
        <v>1</v>
      </c>
      <c r="AE20" s="50">
        <f t="shared" si="12"/>
        <v>7</v>
      </c>
      <c r="AF20" s="36">
        <v>8661</v>
      </c>
      <c r="AG20" s="51">
        <f t="shared" si="13"/>
        <v>4.473657024793388</v>
      </c>
      <c r="AH20" s="52">
        <f t="shared" si="14"/>
        <v>1</v>
      </c>
      <c r="AI20" s="36">
        <v>5219</v>
      </c>
      <c r="AJ20" s="36">
        <f t="shared" si="15"/>
        <v>3.6167706167706166</v>
      </c>
      <c r="AK20" s="53">
        <f t="shared" si="16"/>
        <v>0</v>
      </c>
      <c r="AL20" s="36">
        <v>2568</v>
      </c>
      <c r="AM20" s="36">
        <f t="shared" si="17"/>
        <v>42.098360655737707</v>
      </c>
      <c r="AN20" s="54">
        <f t="shared" si="18"/>
        <v>1</v>
      </c>
      <c r="AO20" s="55">
        <f t="shared" si="19"/>
        <v>2</v>
      </c>
      <c r="AP20" s="56">
        <f t="shared" si="20"/>
        <v>17</v>
      </c>
      <c r="AQ20" s="65">
        <f t="shared" si="21"/>
        <v>0.94444444444444442</v>
      </c>
      <c r="AR20" s="66" t="s">
        <v>49</v>
      </c>
    </row>
    <row r="21" spans="1:49" s="59" customFormat="1" x14ac:dyDescent="0.25">
      <c r="A21" s="60">
        <f t="shared" si="22"/>
        <v>17</v>
      </c>
      <c r="B21" s="61" t="s">
        <v>50</v>
      </c>
      <c r="C21" s="36">
        <v>83</v>
      </c>
      <c r="D21" s="37">
        <v>96</v>
      </c>
      <c r="E21" s="38">
        <f t="shared" si="0"/>
        <v>1</v>
      </c>
      <c r="F21" s="39">
        <v>1867</v>
      </c>
      <c r="G21" s="37">
        <v>1863</v>
      </c>
      <c r="H21" s="40">
        <f t="shared" si="1"/>
        <v>1</v>
      </c>
      <c r="I21" s="39">
        <v>66</v>
      </c>
      <c r="J21" s="37">
        <v>66</v>
      </c>
      <c r="K21" s="41">
        <f t="shared" si="2"/>
        <v>1</v>
      </c>
      <c r="L21" s="37">
        <v>3026</v>
      </c>
      <c r="M21" s="37">
        <v>99</v>
      </c>
      <c r="N21" s="42">
        <f t="shared" si="3"/>
        <v>2</v>
      </c>
      <c r="O21" s="36">
        <v>528</v>
      </c>
      <c r="P21" s="42">
        <f t="shared" si="4"/>
        <v>1</v>
      </c>
      <c r="Q21" s="68">
        <v>2235</v>
      </c>
      <c r="R21" s="37">
        <v>2636</v>
      </c>
      <c r="S21" s="42">
        <f t="shared" si="5"/>
        <v>2</v>
      </c>
      <c r="T21" s="44">
        <f t="shared" si="6"/>
        <v>8</v>
      </c>
      <c r="U21" s="36">
        <v>95</v>
      </c>
      <c r="V21" s="46">
        <f t="shared" si="7"/>
        <v>2</v>
      </c>
      <c r="W21" s="37">
        <v>89</v>
      </c>
      <c r="X21" s="47">
        <f t="shared" si="8"/>
        <v>1</v>
      </c>
      <c r="Y21" s="36">
        <v>38198</v>
      </c>
      <c r="Z21" s="46">
        <f t="shared" si="9"/>
        <v>1</v>
      </c>
      <c r="AA21" s="36">
        <v>17426</v>
      </c>
      <c r="AB21" s="48">
        <f t="shared" si="10"/>
        <v>1</v>
      </c>
      <c r="AC21" s="49">
        <v>100</v>
      </c>
      <c r="AD21" s="47">
        <f t="shared" si="11"/>
        <v>1</v>
      </c>
      <c r="AE21" s="50">
        <f t="shared" si="12"/>
        <v>6</v>
      </c>
      <c r="AF21" s="36">
        <v>16323</v>
      </c>
      <c r="AG21" s="51">
        <f t="shared" si="13"/>
        <v>5.3942498347653665</v>
      </c>
      <c r="AH21" s="52">
        <f t="shared" si="14"/>
        <v>1</v>
      </c>
      <c r="AI21" s="36">
        <v>10438</v>
      </c>
      <c r="AJ21" s="36">
        <f t="shared" si="15"/>
        <v>5.6027911969940956</v>
      </c>
      <c r="AK21" s="53">
        <f t="shared" si="16"/>
        <v>1</v>
      </c>
      <c r="AL21" s="36">
        <v>2562</v>
      </c>
      <c r="AM21" s="36">
        <f t="shared" si="17"/>
        <v>26.6875</v>
      </c>
      <c r="AN21" s="54">
        <f t="shared" si="18"/>
        <v>1</v>
      </c>
      <c r="AO21" s="55">
        <f t="shared" si="19"/>
        <v>3</v>
      </c>
      <c r="AP21" s="56">
        <f t="shared" si="20"/>
        <v>17</v>
      </c>
      <c r="AQ21" s="65">
        <f t="shared" si="21"/>
        <v>0.94444444444444442</v>
      </c>
      <c r="AR21" s="66" t="s">
        <v>50</v>
      </c>
    </row>
    <row r="22" spans="1:49" s="59" customFormat="1" x14ac:dyDescent="0.25">
      <c r="A22" s="60">
        <f t="shared" si="22"/>
        <v>18</v>
      </c>
      <c r="B22" s="61" t="s">
        <v>51</v>
      </c>
      <c r="C22" s="36">
        <v>63</v>
      </c>
      <c r="D22" s="37">
        <v>69</v>
      </c>
      <c r="E22" s="38">
        <f t="shared" si="0"/>
        <v>1</v>
      </c>
      <c r="F22" s="39">
        <v>997</v>
      </c>
      <c r="G22" s="37">
        <v>986</v>
      </c>
      <c r="H22" s="40">
        <f t="shared" si="1"/>
        <v>1</v>
      </c>
      <c r="I22" s="39">
        <v>37</v>
      </c>
      <c r="J22" s="37">
        <v>37</v>
      </c>
      <c r="K22" s="41">
        <f t="shared" si="2"/>
        <v>1</v>
      </c>
      <c r="L22" s="37">
        <v>1639</v>
      </c>
      <c r="M22" s="37">
        <v>99</v>
      </c>
      <c r="N22" s="42">
        <f t="shared" si="3"/>
        <v>2</v>
      </c>
      <c r="O22" s="36">
        <v>221</v>
      </c>
      <c r="P22" s="42">
        <f t="shared" si="4"/>
        <v>1</v>
      </c>
      <c r="Q22" s="43">
        <v>1318</v>
      </c>
      <c r="R22" s="37">
        <v>1559</v>
      </c>
      <c r="S22" s="42">
        <f t="shared" si="5"/>
        <v>2</v>
      </c>
      <c r="T22" s="44">
        <f t="shared" si="6"/>
        <v>8</v>
      </c>
      <c r="U22" s="36">
        <v>99</v>
      </c>
      <c r="V22" s="46">
        <f t="shared" si="7"/>
        <v>2</v>
      </c>
      <c r="W22" s="37">
        <v>91</v>
      </c>
      <c r="X22" s="47">
        <f t="shared" si="8"/>
        <v>2</v>
      </c>
      <c r="Y22" s="36">
        <v>31950</v>
      </c>
      <c r="Z22" s="46">
        <f t="shared" si="9"/>
        <v>1</v>
      </c>
      <c r="AA22" s="36">
        <v>10361</v>
      </c>
      <c r="AB22" s="48">
        <f t="shared" si="10"/>
        <v>1</v>
      </c>
      <c r="AC22" s="49">
        <v>97</v>
      </c>
      <c r="AD22" s="47">
        <f t="shared" si="11"/>
        <v>1</v>
      </c>
      <c r="AE22" s="50">
        <f t="shared" si="12"/>
        <v>7</v>
      </c>
      <c r="AF22" s="36">
        <v>7581</v>
      </c>
      <c r="AG22" s="51">
        <f t="shared" si="13"/>
        <v>4.6253813300793167</v>
      </c>
      <c r="AH22" s="52">
        <f t="shared" si="14"/>
        <v>1</v>
      </c>
      <c r="AI22" s="36">
        <v>3692</v>
      </c>
      <c r="AJ22" s="36">
        <f t="shared" si="15"/>
        <v>3.7444219066937121</v>
      </c>
      <c r="AK22" s="53">
        <f t="shared" si="16"/>
        <v>0</v>
      </c>
      <c r="AL22" s="36">
        <v>1643</v>
      </c>
      <c r="AM22" s="36">
        <f t="shared" si="17"/>
        <v>23.811594202898551</v>
      </c>
      <c r="AN22" s="54">
        <f t="shared" si="18"/>
        <v>1</v>
      </c>
      <c r="AO22" s="55">
        <f t="shared" si="19"/>
        <v>2</v>
      </c>
      <c r="AP22" s="56">
        <f t="shared" si="20"/>
        <v>17</v>
      </c>
      <c r="AQ22" s="65">
        <f t="shared" si="21"/>
        <v>0.94444444444444442</v>
      </c>
      <c r="AR22" s="66" t="s">
        <v>51</v>
      </c>
    </row>
    <row r="23" spans="1:49" s="59" customFormat="1" x14ac:dyDescent="0.25">
      <c r="A23" s="34">
        <v>19</v>
      </c>
      <c r="B23" s="61" t="s">
        <v>52</v>
      </c>
      <c r="C23" s="36">
        <v>27</v>
      </c>
      <c r="D23" s="37">
        <v>30</v>
      </c>
      <c r="E23" s="38">
        <f t="shared" si="0"/>
        <v>1</v>
      </c>
      <c r="F23" s="39">
        <v>589</v>
      </c>
      <c r="G23" s="37">
        <v>591</v>
      </c>
      <c r="H23" s="40">
        <f t="shared" si="1"/>
        <v>1</v>
      </c>
      <c r="I23" s="39">
        <v>21</v>
      </c>
      <c r="J23" s="37">
        <v>21</v>
      </c>
      <c r="K23" s="41">
        <f t="shared" si="2"/>
        <v>1</v>
      </c>
      <c r="L23" s="37">
        <v>835</v>
      </c>
      <c r="M23" s="37">
        <v>97</v>
      </c>
      <c r="N23" s="42">
        <f t="shared" si="3"/>
        <v>2</v>
      </c>
      <c r="O23" s="69">
        <v>164</v>
      </c>
      <c r="P23" s="42">
        <v>1</v>
      </c>
      <c r="Q23" s="43">
        <v>614</v>
      </c>
      <c r="R23" s="37">
        <v>732</v>
      </c>
      <c r="S23" s="42">
        <f t="shared" si="5"/>
        <v>2</v>
      </c>
      <c r="T23" s="44">
        <f t="shared" si="6"/>
        <v>8</v>
      </c>
      <c r="U23" s="36">
        <v>96</v>
      </c>
      <c r="V23" s="46">
        <f t="shared" si="7"/>
        <v>2</v>
      </c>
      <c r="W23" s="37">
        <v>95</v>
      </c>
      <c r="X23" s="47">
        <f t="shared" si="8"/>
        <v>2</v>
      </c>
      <c r="Y23" s="36">
        <v>14481</v>
      </c>
      <c r="Z23" s="46">
        <f t="shared" si="9"/>
        <v>1</v>
      </c>
      <c r="AA23" s="36">
        <v>4877</v>
      </c>
      <c r="AB23" s="48">
        <f t="shared" si="10"/>
        <v>1</v>
      </c>
      <c r="AC23" s="49">
        <v>99</v>
      </c>
      <c r="AD23" s="47">
        <f t="shared" si="11"/>
        <v>1</v>
      </c>
      <c r="AE23" s="50">
        <f t="shared" si="12"/>
        <v>7</v>
      </c>
      <c r="AF23" s="36">
        <v>2239</v>
      </c>
      <c r="AG23" s="51">
        <f t="shared" si="13"/>
        <v>2.681437125748503</v>
      </c>
      <c r="AH23" s="52">
        <f t="shared" si="14"/>
        <v>1</v>
      </c>
      <c r="AI23" s="36">
        <v>1631</v>
      </c>
      <c r="AJ23" s="36">
        <f t="shared" si="15"/>
        <v>2.7597292724196278</v>
      </c>
      <c r="AK23" s="53">
        <f t="shared" si="16"/>
        <v>0</v>
      </c>
      <c r="AL23" s="36">
        <v>1093</v>
      </c>
      <c r="AM23" s="36">
        <f t="shared" si="17"/>
        <v>36.43333333333333</v>
      </c>
      <c r="AN23" s="54">
        <f t="shared" si="18"/>
        <v>1</v>
      </c>
      <c r="AO23" s="55">
        <f t="shared" si="19"/>
        <v>2</v>
      </c>
      <c r="AP23" s="56">
        <f t="shared" si="20"/>
        <v>17</v>
      </c>
      <c r="AQ23" s="65">
        <f t="shared" si="21"/>
        <v>0.94444444444444442</v>
      </c>
      <c r="AR23" s="66" t="s">
        <v>52</v>
      </c>
      <c r="AS23" s="32"/>
      <c r="AT23" s="32"/>
      <c r="AU23" s="32"/>
      <c r="AV23" s="32"/>
      <c r="AW23" s="32"/>
    </row>
    <row r="24" spans="1:49" s="59" customFormat="1" x14ac:dyDescent="0.25">
      <c r="A24" s="60">
        <f t="shared" si="22"/>
        <v>20</v>
      </c>
      <c r="B24" s="61" t="s">
        <v>53</v>
      </c>
      <c r="C24" s="36">
        <v>71</v>
      </c>
      <c r="D24" s="37">
        <v>83</v>
      </c>
      <c r="E24" s="38">
        <f t="shared" si="0"/>
        <v>1</v>
      </c>
      <c r="F24" s="39">
        <v>1664</v>
      </c>
      <c r="G24" s="37">
        <v>1678</v>
      </c>
      <c r="H24" s="40">
        <f t="shared" si="1"/>
        <v>1</v>
      </c>
      <c r="I24" s="39">
        <v>55</v>
      </c>
      <c r="J24" s="37">
        <v>55</v>
      </c>
      <c r="K24" s="41">
        <f t="shared" si="2"/>
        <v>1</v>
      </c>
      <c r="L24" s="37">
        <v>2388</v>
      </c>
      <c r="M24" s="37">
        <v>100</v>
      </c>
      <c r="N24" s="42">
        <f t="shared" si="3"/>
        <v>2</v>
      </c>
      <c r="O24" s="36">
        <v>227</v>
      </c>
      <c r="P24" s="42">
        <f t="shared" ref="P24:P55" si="23">IF(O24&gt;=200,1,0)</f>
        <v>1</v>
      </c>
      <c r="Q24" s="43">
        <v>1748</v>
      </c>
      <c r="R24" s="37">
        <v>2082</v>
      </c>
      <c r="S24" s="42">
        <f t="shared" si="5"/>
        <v>2</v>
      </c>
      <c r="T24" s="44">
        <f t="shared" si="6"/>
        <v>8</v>
      </c>
      <c r="U24" s="36">
        <v>96</v>
      </c>
      <c r="V24" s="46">
        <f t="shared" si="7"/>
        <v>2</v>
      </c>
      <c r="W24" s="37">
        <v>95</v>
      </c>
      <c r="X24" s="47">
        <f t="shared" si="8"/>
        <v>2</v>
      </c>
      <c r="Y24" s="36">
        <v>46916</v>
      </c>
      <c r="Z24" s="46">
        <f t="shared" si="9"/>
        <v>1</v>
      </c>
      <c r="AA24" s="36">
        <v>21817</v>
      </c>
      <c r="AB24" s="48">
        <f t="shared" si="10"/>
        <v>1</v>
      </c>
      <c r="AC24" s="49">
        <v>100</v>
      </c>
      <c r="AD24" s="47">
        <f t="shared" si="11"/>
        <v>1</v>
      </c>
      <c r="AE24" s="50">
        <f t="shared" si="12"/>
        <v>7</v>
      </c>
      <c r="AF24" s="36">
        <v>11462</v>
      </c>
      <c r="AG24" s="51">
        <f t="shared" si="13"/>
        <v>4.799832495812395</v>
      </c>
      <c r="AH24" s="52">
        <f t="shared" si="14"/>
        <v>1</v>
      </c>
      <c r="AI24" s="36">
        <v>4755</v>
      </c>
      <c r="AJ24" s="36">
        <f t="shared" si="15"/>
        <v>2.8337306317044102</v>
      </c>
      <c r="AK24" s="53">
        <f t="shared" si="16"/>
        <v>0</v>
      </c>
      <c r="AL24" s="36">
        <v>2980</v>
      </c>
      <c r="AM24" s="36">
        <f t="shared" si="17"/>
        <v>35.903614457831324</v>
      </c>
      <c r="AN24" s="54">
        <f t="shared" si="18"/>
        <v>1</v>
      </c>
      <c r="AO24" s="55">
        <f t="shared" si="19"/>
        <v>2</v>
      </c>
      <c r="AP24" s="56">
        <f t="shared" si="20"/>
        <v>17</v>
      </c>
      <c r="AQ24" s="65">
        <f t="shared" si="21"/>
        <v>0.94444444444444442</v>
      </c>
      <c r="AR24" s="66" t="s">
        <v>53</v>
      </c>
    </row>
    <row r="25" spans="1:49" s="59" customFormat="1" x14ac:dyDescent="0.25">
      <c r="A25" s="60">
        <f t="shared" si="22"/>
        <v>21</v>
      </c>
      <c r="B25" s="61" t="s">
        <v>54</v>
      </c>
      <c r="C25" s="36">
        <v>43</v>
      </c>
      <c r="D25" s="37">
        <v>42</v>
      </c>
      <c r="E25" s="38">
        <f t="shared" si="0"/>
        <v>1</v>
      </c>
      <c r="F25" s="39">
        <v>961</v>
      </c>
      <c r="G25" s="37">
        <v>971</v>
      </c>
      <c r="H25" s="40">
        <f t="shared" si="1"/>
        <v>1</v>
      </c>
      <c r="I25" s="39">
        <v>34</v>
      </c>
      <c r="J25" s="37">
        <v>34</v>
      </c>
      <c r="K25" s="41">
        <f t="shared" si="2"/>
        <v>1</v>
      </c>
      <c r="L25" s="37">
        <v>1556</v>
      </c>
      <c r="M25" s="37">
        <v>98</v>
      </c>
      <c r="N25" s="42">
        <f t="shared" si="3"/>
        <v>2</v>
      </c>
      <c r="O25" s="36">
        <v>485</v>
      </c>
      <c r="P25" s="42">
        <f t="shared" si="23"/>
        <v>1</v>
      </c>
      <c r="Q25" s="64">
        <v>1085</v>
      </c>
      <c r="R25" s="37">
        <v>1257</v>
      </c>
      <c r="S25" s="42">
        <f t="shared" si="5"/>
        <v>2</v>
      </c>
      <c r="T25" s="44">
        <f t="shared" si="6"/>
        <v>8</v>
      </c>
      <c r="U25" s="36">
        <v>95</v>
      </c>
      <c r="V25" s="46">
        <f t="shared" si="7"/>
        <v>2</v>
      </c>
      <c r="W25" s="37">
        <v>91</v>
      </c>
      <c r="X25" s="47">
        <f t="shared" si="8"/>
        <v>2</v>
      </c>
      <c r="Y25" s="36">
        <v>22793</v>
      </c>
      <c r="Z25" s="46">
        <f t="shared" si="9"/>
        <v>1</v>
      </c>
      <c r="AA25" s="36">
        <v>10633</v>
      </c>
      <c r="AB25" s="48">
        <f t="shared" si="10"/>
        <v>1</v>
      </c>
      <c r="AC25" s="49">
        <v>100</v>
      </c>
      <c r="AD25" s="47">
        <f t="shared" si="11"/>
        <v>1</v>
      </c>
      <c r="AE25" s="50">
        <f t="shared" si="12"/>
        <v>7</v>
      </c>
      <c r="AF25" s="36">
        <v>953</v>
      </c>
      <c r="AG25" s="51">
        <f t="shared" si="13"/>
        <v>0.61246786632390748</v>
      </c>
      <c r="AH25" s="52">
        <f t="shared" si="14"/>
        <v>0</v>
      </c>
      <c r="AI25" s="36">
        <v>5138</v>
      </c>
      <c r="AJ25" s="36">
        <f t="shared" si="15"/>
        <v>5.2914521112255404</v>
      </c>
      <c r="AK25" s="53">
        <f t="shared" si="16"/>
        <v>1</v>
      </c>
      <c r="AL25" s="36">
        <v>1600</v>
      </c>
      <c r="AM25" s="36">
        <f t="shared" si="17"/>
        <v>38.095238095238095</v>
      </c>
      <c r="AN25" s="54">
        <f t="shared" si="18"/>
        <v>1</v>
      </c>
      <c r="AO25" s="55">
        <f t="shared" si="19"/>
        <v>2</v>
      </c>
      <c r="AP25" s="56">
        <f t="shared" si="20"/>
        <v>17</v>
      </c>
      <c r="AQ25" s="65">
        <f t="shared" si="21"/>
        <v>0.94444444444444442</v>
      </c>
      <c r="AR25" s="66" t="s">
        <v>54</v>
      </c>
    </row>
    <row r="26" spans="1:49" s="59" customFormat="1" x14ac:dyDescent="0.25">
      <c r="A26" s="34">
        <v>22</v>
      </c>
      <c r="B26" s="61" t="s">
        <v>55</v>
      </c>
      <c r="C26" s="36">
        <v>59</v>
      </c>
      <c r="D26" s="37">
        <v>69</v>
      </c>
      <c r="E26" s="38">
        <f t="shared" si="0"/>
        <v>1</v>
      </c>
      <c r="F26" s="39">
        <v>1331</v>
      </c>
      <c r="G26" s="37">
        <v>1324</v>
      </c>
      <c r="H26" s="40">
        <f t="shared" si="1"/>
        <v>1</v>
      </c>
      <c r="I26" s="39">
        <v>44</v>
      </c>
      <c r="J26" s="37">
        <v>44</v>
      </c>
      <c r="K26" s="41">
        <f t="shared" si="2"/>
        <v>1</v>
      </c>
      <c r="L26" s="37">
        <v>1929</v>
      </c>
      <c r="M26" s="37">
        <v>100</v>
      </c>
      <c r="N26" s="42">
        <f t="shared" si="3"/>
        <v>2</v>
      </c>
      <c r="O26" s="36">
        <v>287</v>
      </c>
      <c r="P26" s="42">
        <f t="shared" si="23"/>
        <v>1</v>
      </c>
      <c r="Q26" s="43">
        <v>1312</v>
      </c>
      <c r="R26" s="37">
        <v>1666</v>
      </c>
      <c r="S26" s="42">
        <f t="shared" si="5"/>
        <v>2</v>
      </c>
      <c r="T26" s="44">
        <f t="shared" si="6"/>
        <v>8</v>
      </c>
      <c r="U26" s="36">
        <v>98</v>
      </c>
      <c r="V26" s="46">
        <f t="shared" si="7"/>
        <v>2</v>
      </c>
      <c r="W26" s="37">
        <v>98</v>
      </c>
      <c r="X26" s="47">
        <f t="shared" si="8"/>
        <v>2</v>
      </c>
      <c r="Y26" s="36">
        <v>28411</v>
      </c>
      <c r="Z26" s="46">
        <f t="shared" si="9"/>
        <v>1</v>
      </c>
      <c r="AA26" s="36">
        <v>14447</v>
      </c>
      <c r="AB26" s="48">
        <f t="shared" si="10"/>
        <v>1</v>
      </c>
      <c r="AC26" s="49" t="s">
        <v>56</v>
      </c>
      <c r="AD26" s="47">
        <f t="shared" si="11"/>
        <v>1</v>
      </c>
      <c r="AE26" s="50">
        <f t="shared" si="12"/>
        <v>7</v>
      </c>
      <c r="AF26" s="36">
        <v>9237</v>
      </c>
      <c r="AG26" s="51">
        <f t="shared" si="13"/>
        <v>4.7884914463452564</v>
      </c>
      <c r="AH26" s="52">
        <f t="shared" si="14"/>
        <v>1</v>
      </c>
      <c r="AI26" s="36">
        <v>5394</v>
      </c>
      <c r="AJ26" s="36">
        <f t="shared" si="15"/>
        <v>4.0740181268882179</v>
      </c>
      <c r="AK26" s="53">
        <f t="shared" si="16"/>
        <v>0</v>
      </c>
      <c r="AL26" s="36">
        <v>2053</v>
      </c>
      <c r="AM26" s="36">
        <f t="shared" si="17"/>
        <v>29.753623188405797</v>
      </c>
      <c r="AN26" s="54">
        <f t="shared" si="18"/>
        <v>1</v>
      </c>
      <c r="AO26" s="55">
        <f t="shared" si="19"/>
        <v>2</v>
      </c>
      <c r="AP26" s="56">
        <f t="shared" si="20"/>
        <v>17</v>
      </c>
      <c r="AQ26" s="65">
        <f t="shared" si="21"/>
        <v>0.94444444444444442</v>
      </c>
      <c r="AR26" s="66" t="s">
        <v>55</v>
      </c>
    </row>
    <row r="27" spans="1:49" s="59" customFormat="1" x14ac:dyDescent="0.25">
      <c r="A27" s="60">
        <f t="shared" si="22"/>
        <v>23</v>
      </c>
      <c r="B27" s="61" t="s">
        <v>57</v>
      </c>
      <c r="C27" s="36">
        <v>62</v>
      </c>
      <c r="D27" s="37">
        <v>70</v>
      </c>
      <c r="E27" s="38">
        <f t="shared" si="0"/>
        <v>1</v>
      </c>
      <c r="F27" s="39">
        <v>1267</v>
      </c>
      <c r="G27" s="37">
        <v>1268</v>
      </c>
      <c r="H27" s="40">
        <f t="shared" si="1"/>
        <v>1</v>
      </c>
      <c r="I27" s="39">
        <v>45</v>
      </c>
      <c r="J27" s="37">
        <v>45</v>
      </c>
      <c r="K27" s="41">
        <f t="shared" si="2"/>
        <v>1</v>
      </c>
      <c r="L27" s="37">
        <v>2165</v>
      </c>
      <c r="M27" s="37">
        <v>100</v>
      </c>
      <c r="N27" s="42">
        <f t="shared" si="3"/>
        <v>2</v>
      </c>
      <c r="O27" s="36">
        <v>225</v>
      </c>
      <c r="P27" s="42">
        <f t="shared" si="23"/>
        <v>1</v>
      </c>
      <c r="Q27" s="43">
        <v>1422</v>
      </c>
      <c r="R27" s="37">
        <v>1708</v>
      </c>
      <c r="S27" s="42">
        <f t="shared" si="5"/>
        <v>2</v>
      </c>
      <c r="T27" s="44">
        <f t="shared" si="6"/>
        <v>8</v>
      </c>
      <c r="U27" s="36">
        <v>98</v>
      </c>
      <c r="V27" s="46">
        <f t="shared" si="7"/>
        <v>2</v>
      </c>
      <c r="W27" s="37">
        <v>94</v>
      </c>
      <c r="X27" s="47">
        <f t="shared" si="8"/>
        <v>2</v>
      </c>
      <c r="Y27" s="36">
        <v>35491</v>
      </c>
      <c r="Z27" s="46">
        <f t="shared" si="9"/>
        <v>1</v>
      </c>
      <c r="AA27" s="36">
        <v>13235</v>
      </c>
      <c r="AB27" s="48">
        <f t="shared" si="10"/>
        <v>1</v>
      </c>
      <c r="AC27" s="49">
        <v>99</v>
      </c>
      <c r="AD27" s="47">
        <f t="shared" si="11"/>
        <v>1</v>
      </c>
      <c r="AE27" s="50">
        <f t="shared" si="12"/>
        <v>7</v>
      </c>
      <c r="AF27" s="36">
        <v>6858</v>
      </c>
      <c r="AG27" s="51">
        <f t="shared" si="13"/>
        <v>3.1676674364896074</v>
      </c>
      <c r="AH27" s="52">
        <f t="shared" si="14"/>
        <v>1</v>
      </c>
      <c r="AI27" s="36">
        <v>827</v>
      </c>
      <c r="AJ27" s="36">
        <f t="shared" si="15"/>
        <v>0.65220820189274453</v>
      </c>
      <c r="AK27" s="53">
        <f t="shared" si="16"/>
        <v>0</v>
      </c>
      <c r="AL27" s="36">
        <v>2549</v>
      </c>
      <c r="AM27" s="36">
        <f t="shared" si="17"/>
        <v>36.414285714285711</v>
      </c>
      <c r="AN27" s="54">
        <f t="shared" si="18"/>
        <v>1</v>
      </c>
      <c r="AO27" s="55">
        <f t="shared" si="19"/>
        <v>2</v>
      </c>
      <c r="AP27" s="56">
        <f t="shared" si="20"/>
        <v>17</v>
      </c>
      <c r="AQ27" s="65">
        <f t="shared" si="21"/>
        <v>0.94444444444444442</v>
      </c>
      <c r="AR27" s="66" t="s">
        <v>57</v>
      </c>
    </row>
    <row r="28" spans="1:49" s="59" customFormat="1" x14ac:dyDescent="0.25">
      <c r="A28" s="60">
        <f t="shared" si="22"/>
        <v>24</v>
      </c>
      <c r="B28" s="61" t="s">
        <v>58</v>
      </c>
      <c r="C28" s="36">
        <v>106</v>
      </c>
      <c r="D28" s="37">
        <v>124</v>
      </c>
      <c r="E28" s="38">
        <f t="shared" si="0"/>
        <v>1</v>
      </c>
      <c r="F28" s="39">
        <v>2641</v>
      </c>
      <c r="G28" s="37">
        <v>2658</v>
      </c>
      <c r="H28" s="40">
        <f t="shared" si="1"/>
        <v>1</v>
      </c>
      <c r="I28" s="39">
        <v>76</v>
      </c>
      <c r="J28" s="37">
        <v>76</v>
      </c>
      <c r="K28" s="41">
        <f t="shared" si="2"/>
        <v>1</v>
      </c>
      <c r="L28" s="37">
        <v>3530</v>
      </c>
      <c r="M28" s="37">
        <v>96</v>
      </c>
      <c r="N28" s="42">
        <f t="shared" si="3"/>
        <v>2</v>
      </c>
      <c r="O28" s="36">
        <v>352</v>
      </c>
      <c r="P28" s="42">
        <f t="shared" si="23"/>
        <v>1</v>
      </c>
      <c r="Q28" s="68">
        <v>2347</v>
      </c>
      <c r="R28" s="37">
        <v>2776</v>
      </c>
      <c r="S28" s="42">
        <f t="shared" si="5"/>
        <v>2</v>
      </c>
      <c r="T28" s="44">
        <f t="shared" si="6"/>
        <v>8</v>
      </c>
      <c r="U28" s="36">
        <v>96</v>
      </c>
      <c r="V28" s="46">
        <f t="shared" si="7"/>
        <v>2</v>
      </c>
      <c r="W28" s="37">
        <v>92</v>
      </c>
      <c r="X28" s="47">
        <f t="shared" si="8"/>
        <v>2</v>
      </c>
      <c r="Y28" s="36">
        <v>74574</v>
      </c>
      <c r="Z28" s="46">
        <f t="shared" si="9"/>
        <v>1</v>
      </c>
      <c r="AA28" s="36">
        <v>29731</v>
      </c>
      <c r="AB28" s="48">
        <f t="shared" si="10"/>
        <v>1</v>
      </c>
      <c r="AC28" s="49">
        <v>99</v>
      </c>
      <c r="AD28" s="47">
        <f t="shared" si="11"/>
        <v>1</v>
      </c>
      <c r="AE28" s="50">
        <f t="shared" si="12"/>
        <v>7</v>
      </c>
      <c r="AF28" s="36">
        <v>12693</v>
      </c>
      <c r="AG28" s="51">
        <f t="shared" si="13"/>
        <v>3.5957507082152973</v>
      </c>
      <c r="AH28" s="52">
        <f t="shared" si="14"/>
        <v>1</v>
      </c>
      <c r="AI28" s="36">
        <v>9028</v>
      </c>
      <c r="AJ28" s="36">
        <f t="shared" si="15"/>
        <v>3.3965387509405569</v>
      </c>
      <c r="AK28" s="53">
        <f t="shared" si="16"/>
        <v>0</v>
      </c>
      <c r="AL28" s="36">
        <v>3710</v>
      </c>
      <c r="AM28" s="36">
        <f t="shared" si="17"/>
        <v>29.919354838709676</v>
      </c>
      <c r="AN28" s="54">
        <f t="shared" si="18"/>
        <v>1</v>
      </c>
      <c r="AO28" s="55">
        <f t="shared" si="19"/>
        <v>2</v>
      </c>
      <c r="AP28" s="56">
        <f t="shared" si="20"/>
        <v>17</v>
      </c>
      <c r="AQ28" s="65">
        <f t="shared" si="21"/>
        <v>0.94444444444444442</v>
      </c>
      <c r="AR28" s="66" t="s">
        <v>58</v>
      </c>
    </row>
    <row r="29" spans="1:49" s="59" customFormat="1" x14ac:dyDescent="0.25">
      <c r="A29" s="34">
        <v>25</v>
      </c>
      <c r="B29" s="61" t="s">
        <v>59</v>
      </c>
      <c r="C29" s="36">
        <v>80</v>
      </c>
      <c r="D29" s="37">
        <v>86</v>
      </c>
      <c r="E29" s="38">
        <f t="shared" si="0"/>
        <v>1</v>
      </c>
      <c r="F29" s="39">
        <v>2019</v>
      </c>
      <c r="G29" s="37">
        <v>2046</v>
      </c>
      <c r="H29" s="40">
        <f t="shared" si="1"/>
        <v>1</v>
      </c>
      <c r="I29" s="39">
        <v>63</v>
      </c>
      <c r="J29" s="37">
        <v>63</v>
      </c>
      <c r="K29" s="41">
        <f t="shared" si="2"/>
        <v>1</v>
      </c>
      <c r="L29" s="37">
        <v>3610</v>
      </c>
      <c r="M29" s="37">
        <v>99</v>
      </c>
      <c r="N29" s="42">
        <f t="shared" si="3"/>
        <v>2</v>
      </c>
      <c r="O29" s="36">
        <v>986</v>
      </c>
      <c r="P29" s="42">
        <f t="shared" si="23"/>
        <v>1</v>
      </c>
      <c r="Q29" s="43">
        <v>1988</v>
      </c>
      <c r="R29" s="37">
        <v>2292</v>
      </c>
      <c r="S29" s="42">
        <f t="shared" si="5"/>
        <v>2</v>
      </c>
      <c r="T29" s="44">
        <f t="shared" si="6"/>
        <v>8</v>
      </c>
      <c r="U29" s="36">
        <v>97</v>
      </c>
      <c r="V29" s="46">
        <f t="shared" si="7"/>
        <v>2</v>
      </c>
      <c r="W29" s="37">
        <v>91</v>
      </c>
      <c r="X29" s="47">
        <f t="shared" si="8"/>
        <v>2</v>
      </c>
      <c r="Y29" s="36">
        <v>54144</v>
      </c>
      <c r="Z29" s="46">
        <f t="shared" si="9"/>
        <v>1</v>
      </c>
      <c r="AA29" s="36">
        <v>14631</v>
      </c>
      <c r="AB29" s="48">
        <f t="shared" si="10"/>
        <v>1</v>
      </c>
      <c r="AC29" s="49">
        <v>99</v>
      </c>
      <c r="AD29" s="47">
        <f t="shared" si="11"/>
        <v>1</v>
      </c>
      <c r="AE29" s="50">
        <f t="shared" si="12"/>
        <v>7</v>
      </c>
      <c r="AF29" s="36">
        <v>9948</v>
      </c>
      <c r="AG29" s="51">
        <f t="shared" si="13"/>
        <v>2.7556786703601106</v>
      </c>
      <c r="AH29" s="52">
        <f t="shared" si="14"/>
        <v>1</v>
      </c>
      <c r="AI29" s="36">
        <v>4703</v>
      </c>
      <c r="AJ29" s="36">
        <f t="shared" si="15"/>
        <v>2.2986314760508311</v>
      </c>
      <c r="AK29" s="53">
        <f t="shared" si="16"/>
        <v>0</v>
      </c>
      <c r="AL29" s="36">
        <v>3627</v>
      </c>
      <c r="AM29" s="36">
        <f t="shared" si="17"/>
        <v>42.174418604651166</v>
      </c>
      <c r="AN29" s="54">
        <f t="shared" si="18"/>
        <v>1</v>
      </c>
      <c r="AO29" s="55">
        <f t="shared" si="19"/>
        <v>2</v>
      </c>
      <c r="AP29" s="56">
        <f t="shared" si="20"/>
        <v>17</v>
      </c>
      <c r="AQ29" s="65">
        <f t="shared" si="21"/>
        <v>0.94444444444444442</v>
      </c>
      <c r="AR29" s="66" t="s">
        <v>59</v>
      </c>
      <c r="AS29" s="32"/>
      <c r="AT29" s="32"/>
      <c r="AU29" s="32"/>
      <c r="AV29" s="32"/>
      <c r="AW29" s="32"/>
    </row>
    <row r="30" spans="1:49" s="59" customFormat="1" x14ac:dyDescent="0.25">
      <c r="A30" s="60">
        <f t="shared" si="22"/>
        <v>26</v>
      </c>
      <c r="B30" s="61" t="s">
        <v>60</v>
      </c>
      <c r="C30" s="36">
        <v>51</v>
      </c>
      <c r="D30" s="37">
        <v>57</v>
      </c>
      <c r="E30" s="38">
        <f t="shared" si="0"/>
        <v>1</v>
      </c>
      <c r="F30" s="39">
        <v>1143</v>
      </c>
      <c r="G30" s="37">
        <v>1142</v>
      </c>
      <c r="H30" s="40">
        <f t="shared" si="1"/>
        <v>1</v>
      </c>
      <c r="I30" s="39">
        <v>40</v>
      </c>
      <c r="J30" s="37">
        <v>40</v>
      </c>
      <c r="K30" s="41">
        <f t="shared" si="2"/>
        <v>1</v>
      </c>
      <c r="L30" s="37">
        <v>1707</v>
      </c>
      <c r="M30" s="37">
        <v>98</v>
      </c>
      <c r="N30" s="42">
        <f t="shared" si="3"/>
        <v>2</v>
      </c>
      <c r="O30" s="36">
        <v>525</v>
      </c>
      <c r="P30" s="42">
        <f t="shared" si="23"/>
        <v>1</v>
      </c>
      <c r="Q30" s="70">
        <v>1302</v>
      </c>
      <c r="R30" s="37">
        <v>1474</v>
      </c>
      <c r="S30" s="42">
        <f t="shared" si="5"/>
        <v>2</v>
      </c>
      <c r="T30" s="44">
        <f t="shared" si="6"/>
        <v>8</v>
      </c>
      <c r="U30" s="36">
        <v>98</v>
      </c>
      <c r="V30" s="46">
        <f t="shared" si="7"/>
        <v>2</v>
      </c>
      <c r="W30" s="37">
        <v>95</v>
      </c>
      <c r="X30" s="47">
        <f t="shared" si="8"/>
        <v>2</v>
      </c>
      <c r="Y30" s="36">
        <v>25670</v>
      </c>
      <c r="Z30" s="46">
        <f t="shared" si="9"/>
        <v>1</v>
      </c>
      <c r="AA30" s="36">
        <v>8219</v>
      </c>
      <c r="AB30" s="48">
        <f t="shared" si="10"/>
        <v>1</v>
      </c>
      <c r="AC30" s="49">
        <v>99</v>
      </c>
      <c r="AD30" s="47">
        <f t="shared" si="11"/>
        <v>1</v>
      </c>
      <c r="AE30" s="50">
        <f t="shared" si="12"/>
        <v>7</v>
      </c>
      <c r="AF30" s="36">
        <v>4529</v>
      </c>
      <c r="AG30" s="51">
        <f t="shared" si="13"/>
        <v>2.6531927357937901</v>
      </c>
      <c r="AH30" s="52">
        <f t="shared" si="14"/>
        <v>1</v>
      </c>
      <c r="AI30" s="36">
        <v>4286</v>
      </c>
      <c r="AJ30" s="36">
        <f t="shared" si="15"/>
        <v>3.7530647985989494</v>
      </c>
      <c r="AK30" s="53">
        <f t="shared" si="16"/>
        <v>0</v>
      </c>
      <c r="AL30" s="36">
        <v>1360</v>
      </c>
      <c r="AM30" s="36">
        <f t="shared" si="17"/>
        <v>23.859649122807017</v>
      </c>
      <c r="AN30" s="54">
        <f t="shared" si="18"/>
        <v>1</v>
      </c>
      <c r="AO30" s="55">
        <f t="shared" si="19"/>
        <v>2</v>
      </c>
      <c r="AP30" s="56">
        <f t="shared" si="20"/>
        <v>17</v>
      </c>
      <c r="AQ30" s="65">
        <f t="shared" si="21"/>
        <v>0.94444444444444442</v>
      </c>
      <c r="AR30" s="66" t="s">
        <v>60</v>
      </c>
      <c r="AS30" s="32"/>
      <c r="AT30" s="32"/>
      <c r="AU30" s="32"/>
      <c r="AV30" s="32"/>
      <c r="AW30" s="32"/>
    </row>
    <row r="31" spans="1:49" s="59" customFormat="1" x14ac:dyDescent="0.25">
      <c r="A31" s="60">
        <f t="shared" si="22"/>
        <v>27</v>
      </c>
      <c r="B31" s="61" t="s">
        <v>61</v>
      </c>
      <c r="C31" s="36">
        <v>54</v>
      </c>
      <c r="D31" s="37">
        <v>65</v>
      </c>
      <c r="E31" s="38">
        <f t="shared" si="0"/>
        <v>1</v>
      </c>
      <c r="F31" s="39">
        <v>1235</v>
      </c>
      <c r="G31" s="37">
        <v>1237</v>
      </c>
      <c r="H31" s="40">
        <f t="shared" si="1"/>
        <v>1</v>
      </c>
      <c r="I31" s="39">
        <v>42</v>
      </c>
      <c r="J31" s="37">
        <v>42</v>
      </c>
      <c r="K31" s="41">
        <f t="shared" si="2"/>
        <v>1</v>
      </c>
      <c r="L31" s="37">
        <v>1397</v>
      </c>
      <c r="M31" s="37">
        <v>100</v>
      </c>
      <c r="N31" s="42">
        <f t="shared" si="3"/>
        <v>2</v>
      </c>
      <c r="O31" s="36">
        <v>435</v>
      </c>
      <c r="P31" s="42">
        <f t="shared" si="23"/>
        <v>1</v>
      </c>
      <c r="Q31" s="43">
        <v>1324</v>
      </c>
      <c r="R31" s="37">
        <v>1604</v>
      </c>
      <c r="S31" s="42">
        <f t="shared" si="5"/>
        <v>2</v>
      </c>
      <c r="T31" s="44">
        <f t="shared" si="6"/>
        <v>8</v>
      </c>
      <c r="U31" s="36">
        <v>98</v>
      </c>
      <c r="V31" s="46">
        <f t="shared" si="7"/>
        <v>2</v>
      </c>
      <c r="W31" s="37">
        <v>93</v>
      </c>
      <c r="X31" s="47">
        <f t="shared" si="8"/>
        <v>2</v>
      </c>
      <c r="Y31" s="36">
        <v>35490</v>
      </c>
      <c r="Z31" s="46">
        <f t="shared" si="9"/>
        <v>1</v>
      </c>
      <c r="AA31" s="36">
        <v>11020</v>
      </c>
      <c r="AB31" s="48">
        <f t="shared" si="10"/>
        <v>1</v>
      </c>
      <c r="AC31" s="49">
        <v>99</v>
      </c>
      <c r="AD31" s="47">
        <f t="shared" si="11"/>
        <v>1</v>
      </c>
      <c r="AE31" s="50">
        <f t="shared" si="12"/>
        <v>7</v>
      </c>
      <c r="AF31" s="36">
        <v>4277</v>
      </c>
      <c r="AG31" s="51">
        <f t="shared" si="13"/>
        <v>3.0615604867573372</v>
      </c>
      <c r="AH31" s="52">
        <f t="shared" si="14"/>
        <v>1</v>
      </c>
      <c r="AI31" s="36">
        <v>2593</v>
      </c>
      <c r="AJ31" s="36">
        <f t="shared" si="15"/>
        <v>2.0962004850444624</v>
      </c>
      <c r="AK31" s="53">
        <f t="shared" si="16"/>
        <v>0</v>
      </c>
      <c r="AL31" s="36">
        <v>2014</v>
      </c>
      <c r="AM31" s="36">
        <f t="shared" si="17"/>
        <v>30.984615384615385</v>
      </c>
      <c r="AN31" s="54">
        <f t="shared" si="18"/>
        <v>1</v>
      </c>
      <c r="AO31" s="55">
        <f t="shared" si="19"/>
        <v>2</v>
      </c>
      <c r="AP31" s="56">
        <f t="shared" si="20"/>
        <v>17</v>
      </c>
      <c r="AQ31" s="65">
        <f t="shared" si="21"/>
        <v>0.94444444444444442</v>
      </c>
      <c r="AR31" s="66" t="s">
        <v>61</v>
      </c>
    </row>
    <row r="32" spans="1:49" s="59" customFormat="1" x14ac:dyDescent="0.25">
      <c r="A32" s="34">
        <v>28</v>
      </c>
      <c r="B32" s="61" t="s">
        <v>62</v>
      </c>
      <c r="C32" s="36">
        <f>38+1</f>
        <v>39</v>
      </c>
      <c r="D32" s="37">
        <v>45</v>
      </c>
      <c r="E32" s="38">
        <f t="shared" si="0"/>
        <v>1</v>
      </c>
      <c r="F32" s="39">
        <v>871</v>
      </c>
      <c r="G32" s="37">
        <v>873</v>
      </c>
      <c r="H32" s="40">
        <f t="shared" si="1"/>
        <v>1</v>
      </c>
      <c r="I32" s="39">
        <v>29</v>
      </c>
      <c r="J32" s="37">
        <v>29</v>
      </c>
      <c r="K32" s="41">
        <f t="shared" si="2"/>
        <v>1</v>
      </c>
      <c r="L32" s="37">
        <v>1447</v>
      </c>
      <c r="M32" s="37">
        <v>100</v>
      </c>
      <c r="N32" s="42">
        <f t="shared" si="3"/>
        <v>2</v>
      </c>
      <c r="O32" s="36">
        <v>575</v>
      </c>
      <c r="P32" s="42">
        <f t="shared" si="23"/>
        <v>1</v>
      </c>
      <c r="Q32" s="43">
        <v>931</v>
      </c>
      <c r="R32" s="37">
        <v>1115</v>
      </c>
      <c r="S32" s="42">
        <f t="shared" si="5"/>
        <v>2</v>
      </c>
      <c r="T32" s="44">
        <f t="shared" si="6"/>
        <v>8</v>
      </c>
      <c r="U32" s="36">
        <v>95</v>
      </c>
      <c r="V32" s="46">
        <f t="shared" si="7"/>
        <v>2</v>
      </c>
      <c r="W32" s="37">
        <v>91</v>
      </c>
      <c r="X32" s="47">
        <f t="shared" si="8"/>
        <v>2</v>
      </c>
      <c r="Y32" s="36">
        <v>24014</v>
      </c>
      <c r="Z32" s="46">
        <f t="shared" si="9"/>
        <v>1</v>
      </c>
      <c r="AA32" s="36">
        <v>9133</v>
      </c>
      <c r="AB32" s="48">
        <f t="shared" si="10"/>
        <v>1</v>
      </c>
      <c r="AC32" s="49" t="s">
        <v>56</v>
      </c>
      <c r="AD32" s="47">
        <f t="shared" si="11"/>
        <v>1</v>
      </c>
      <c r="AE32" s="50">
        <f t="shared" si="12"/>
        <v>7</v>
      </c>
      <c r="AF32" s="36">
        <v>5488</v>
      </c>
      <c r="AG32" s="51">
        <f t="shared" si="13"/>
        <v>3.7926744989633723</v>
      </c>
      <c r="AH32" s="52">
        <f t="shared" si="14"/>
        <v>1</v>
      </c>
      <c r="AI32" s="36">
        <v>1237</v>
      </c>
      <c r="AJ32" s="36">
        <f t="shared" si="15"/>
        <v>1.4169530355097366</v>
      </c>
      <c r="AK32" s="53">
        <f t="shared" si="16"/>
        <v>0</v>
      </c>
      <c r="AL32" s="36">
        <v>1733</v>
      </c>
      <c r="AM32" s="36">
        <f t="shared" si="17"/>
        <v>38.511111111111113</v>
      </c>
      <c r="AN32" s="54">
        <f t="shared" si="18"/>
        <v>1</v>
      </c>
      <c r="AO32" s="55">
        <f t="shared" si="19"/>
        <v>2</v>
      </c>
      <c r="AP32" s="56">
        <f t="shared" si="20"/>
        <v>17</v>
      </c>
      <c r="AQ32" s="65">
        <f t="shared" si="21"/>
        <v>0.94444444444444442</v>
      </c>
      <c r="AR32" s="66" t="s">
        <v>62</v>
      </c>
    </row>
    <row r="33" spans="1:49" s="59" customFormat="1" x14ac:dyDescent="0.25">
      <c r="A33" s="60">
        <f t="shared" si="22"/>
        <v>29</v>
      </c>
      <c r="B33" s="61" t="s">
        <v>63</v>
      </c>
      <c r="C33" s="36">
        <v>56</v>
      </c>
      <c r="D33" s="37">
        <v>60</v>
      </c>
      <c r="E33" s="38">
        <f t="shared" si="0"/>
        <v>1</v>
      </c>
      <c r="F33" s="39">
        <v>1212</v>
      </c>
      <c r="G33" s="37">
        <v>1222</v>
      </c>
      <c r="H33" s="40">
        <f t="shared" si="1"/>
        <v>1</v>
      </c>
      <c r="I33" s="39">
        <v>43</v>
      </c>
      <c r="J33" s="37">
        <v>43</v>
      </c>
      <c r="K33" s="41">
        <f t="shared" si="2"/>
        <v>1</v>
      </c>
      <c r="L33" s="37">
        <v>1330</v>
      </c>
      <c r="M33" s="37">
        <v>100</v>
      </c>
      <c r="N33" s="42">
        <f t="shared" si="3"/>
        <v>2</v>
      </c>
      <c r="O33" s="36">
        <v>235</v>
      </c>
      <c r="P33" s="42">
        <f t="shared" si="23"/>
        <v>1</v>
      </c>
      <c r="Q33" s="63">
        <v>1402</v>
      </c>
      <c r="R33" s="37">
        <v>1626</v>
      </c>
      <c r="S33" s="42">
        <f t="shared" si="5"/>
        <v>2</v>
      </c>
      <c r="T33" s="44">
        <f t="shared" si="6"/>
        <v>8</v>
      </c>
      <c r="U33" s="36">
        <v>95</v>
      </c>
      <c r="V33" s="46">
        <f t="shared" si="7"/>
        <v>2</v>
      </c>
      <c r="W33" s="37">
        <v>93</v>
      </c>
      <c r="X33" s="47">
        <f t="shared" si="8"/>
        <v>2</v>
      </c>
      <c r="Y33" s="36">
        <v>35443</v>
      </c>
      <c r="Z33" s="46">
        <f t="shared" si="9"/>
        <v>1</v>
      </c>
      <c r="AA33" s="36">
        <v>11740</v>
      </c>
      <c r="AB33" s="48">
        <f t="shared" si="10"/>
        <v>1</v>
      </c>
      <c r="AC33" s="49">
        <v>99</v>
      </c>
      <c r="AD33" s="47">
        <f t="shared" si="11"/>
        <v>1</v>
      </c>
      <c r="AE33" s="50">
        <f t="shared" si="12"/>
        <v>7</v>
      </c>
      <c r="AF33" s="36">
        <v>4227</v>
      </c>
      <c r="AG33" s="51">
        <f t="shared" si="13"/>
        <v>3.1781954887218045</v>
      </c>
      <c r="AH33" s="52">
        <f t="shared" si="14"/>
        <v>1</v>
      </c>
      <c r="AI33" s="36">
        <v>1394</v>
      </c>
      <c r="AJ33" s="36">
        <f t="shared" si="15"/>
        <v>1.1407528641571194</v>
      </c>
      <c r="AK33" s="53">
        <f t="shared" si="16"/>
        <v>0</v>
      </c>
      <c r="AL33" s="36">
        <v>1773</v>
      </c>
      <c r="AM33" s="36">
        <f t="shared" si="17"/>
        <v>29.55</v>
      </c>
      <c r="AN33" s="54">
        <f t="shared" si="18"/>
        <v>1</v>
      </c>
      <c r="AO33" s="55">
        <f t="shared" si="19"/>
        <v>2</v>
      </c>
      <c r="AP33" s="56">
        <f t="shared" si="20"/>
        <v>17</v>
      </c>
      <c r="AQ33" s="65">
        <f t="shared" si="21"/>
        <v>0.94444444444444442</v>
      </c>
      <c r="AR33" s="66" t="s">
        <v>63</v>
      </c>
    </row>
    <row r="34" spans="1:49" s="59" customFormat="1" x14ac:dyDescent="0.25">
      <c r="A34" s="60">
        <f t="shared" si="22"/>
        <v>30</v>
      </c>
      <c r="B34" s="61" t="s">
        <v>64</v>
      </c>
      <c r="C34" s="36">
        <f>86+1</f>
        <v>87</v>
      </c>
      <c r="D34" s="37">
        <v>89</v>
      </c>
      <c r="E34" s="38">
        <f t="shared" si="0"/>
        <v>1</v>
      </c>
      <c r="F34" s="39">
        <v>1698</v>
      </c>
      <c r="G34" s="37">
        <v>1707</v>
      </c>
      <c r="H34" s="40">
        <f t="shared" si="1"/>
        <v>1</v>
      </c>
      <c r="I34" s="39">
        <v>57</v>
      </c>
      <c r="J34" s="37">
        <v>57</v>
      </c>
      <c r="K34" s="41">
        <f t="shared" si="2"/>
        <v>1</v>
      </c>
      <c r="L34" s="37">
        <v>2004</v>
      </c>
      <c r="M34" s="37">
        <v>100</v>
      </c>
      <c r="N34" s="42">
        <f t="shared" si="3"/>
        <v>2</v>
      </c>
      <c r="O34" s="36">
        <v>561</v>
      </c>
      <c r="P34" s="42">
        <f t="shared" si="23"/>
        <v>1</v>
      </c>
      <c r="Q34" s="43">
        <v>1851</v>
      </c>
      <c r="R34" s="37">
        <v>2124</v>
      </c>
      <c r="S34" s="42">
        <f t="shared" si="5"/>
        <v>2</v>
      </c>
      <c r="T34" s="44">
        <f t="shared" si="6"/>
        <v>8</v>
      </c>
      <c r="U34" s="36">
        <v>100</v>
      </c>
      <c r="V34" s="46">
        <f t="shared" si="7"/>
        <v>2</v>
      </c>
      <c r="W34" s="37">
        <v>95</v>
      </c>
      <c r="X34" s="47">
        <f t="shared" si="8"/>
        <v>2</v>
      </c>
      <c r="Y34" s="36">
        <v>41726</v>
      </c>
      <c r="Z34" s="46">
        <f t="shared" si="9"/>
        <v>1</v>
      </c>
      <c r="AA34" s="36">
        <v>15745</v>
      </c>
      <c r="AB34" s="48">
        <f t="shared" si="10"/>
        <v>1</v>
      </c>
      <c r="AC34" s="49">
        <v>100</v>
      </c>
      <c r="AD34" s="47">
        <f t="shared" si="11"/>
        <v>1</v>
      </c>
      <c r="AE34" s="50">
        <f t="shared" si="12"/>
        <v>7</v>
      </c>
      <c r="AF34" s="36">
        <v>7400</v>
      </c>
      <c r="AG34" s="51">
        <f t="shared" si="13"/>
        <v>3.6926147704590817</v>
      </c>
      <c r="AH34" s="52">
        <f t="shared" si="14"/>
        <v>1</v>
      </c>
      <c r="AI34" s="36">
        <v>2832</v>
      </c>
      <c r="AJ34" s="36">
        <f t="shared" si="15"/>
        <v>1.6590509666080844</v>
      </c>
      <c r="AK34" s="53">
        <f t="shared" si="16"/>
        <v>0</v>
      </c>
      <c r="AL34" s="36">
        <v>2303</v>
      </c>
      <c r="AM34" s="36">
        <f t="shared" si="17"/>
        <v>25.876404494382022</v>
      </c>
      <c r="AN34" s="54">
        <f t="shared" si="18"/>
        <v>1</v>
      </c>
      <c r="AO34" s="55">
        <f t="shared" si="19"/>
        <v>2</v>
      </c>
      <c r="AP34" s="56">
        <f t="shared" si="20"/>
        <v>17</v>
      </c>
      <c r="AQ34" s="65">
        <f t="shared" si="21"/>
        <v>0.94444444444444442</v>
      </c>
      <c r="AR34" s="66" t="s">
        <v>64</v>
      </c>
      <c r="AS34" s="32"/>
      <c r="AT34" s="32"/>
      <c r="AU34" s="32"/>
      <c r="AV34" s="32"/>
      <c r="AW34" s="32"/>
    </row>
    <row r="35" spans="1:49" s="59" customFormat="1" x14ac:dyDescent="0.25">
      <c r="A35" s="34">
        <v>31</v>
      </c>
      <c r="B35" s="61" t="s">
        <v>65</v>
      </c>
      <c r="C35" s="36">
        <f>71+2</f>
        <v>73</v>
      </c>
      <c r="D35" s="37">
        <v>85</v>
      </c>
      <c r="E35" s="38">
        <f t="shared" si="0"/>
        <v>1</v>
      </c>
      <c r="F35" s="39">
        <v>1631</v>
      </c>
      <c r="G35" s="37">
        <v>1642</v>
      </c>
      <c r="H35" s="40">
        <f t="shared" si="1"/>
        <v>1</v>
      </c>
      <c r="I35" s="39">
        <v>54</v>
      </c>
      <c r="J35" s="37">
        <v>54</v>
      </c>
      <c r="K35" s="41">
        <f t="shared" si="2"/>
        <v>1</v>
      </c>
      <c r="L35" s="37">
        <v>2332</v>
      </c>
      <c r="M35" s="37">
        <v>98</v>
      </c>
      <c r="N35" s="42">
        <f t="shared" si="3"/>
        <v>2</v>
      </c>
      <c r="O35" s="36">
        <v>515</v>
      </c>
      <c r="P35" s="42">
        <f t="shared" si="23"/>
        <v>1</v>
      </c>
      <c r="Q35" s="43">
        <v>1737</v>
      </c>
      <c r="R35" s="37">
        <v>2072</v>
      </c>
      <c r="S35" s="42">
        <f t="shared" si="5"/>
        <v>2</v>
      </c>
      <c r="T35" s="44">
        <f t="shared" si="6"/>
        <v>8</v>
      </c>
      <c r="U35" s="36">
        <v>97</v>
      </c>
      <c r="V35" s="46">
        <f t="shared" si="7"/>
        <v>2</v>
      </c>
      <c r="W35" s="37">
        <v>94</v>
      </c>
      <c r="X35" s="47">
        <f t="shared" si="8"/>
        <v>2</v>
      </c>
      <c r="Y35" s="36">
        <v>46582</v>
      </c>
      <c r="Z35" s="46">
        <f t="shared" si="9"/>
        <v>1</v>
      </c>
      <c r="AA35" s="36">
        <v>18023</v>
      </c>
      <c r="AB35" s="48">
        <f t="shared" si="10"/>
        <v>1</v>
      </c>
      <c r="AC35" s="49">
        <v>98</v>
      </c>
      <c r="AD35" s="47">
        <f t="shared" si="11"/>
        <v>1</v>
      </c>
      <c r="AE35" s="50">
        <f t="shared" si="12"/>
        <v>7</v>
      </c>
      <c r="AF35" s="36">
        <v>6504</v>
      </c>
      <c r="AG35" s="51">
        <f t="shared" si="13"/>
        <v>2.7890222984562607</v>
      </c>
      <c r="AH35" s="52">
        <f t="shared" si="14"/>
        <v>1</v>
      </c>
      <c r="AI35" s="36">
        <v>3410</v>
      </c>
      <c r="AJ35" s="36">
        <f t="shared" si="15"/>
        <v>2.0767356881851402</v>
      </c>
      <c r="AK35" s="53">
        <f t="shared" si="16"/>
        <v>0</v>
      </c>
      <c r="AL35" s="36">
        <v>2977</v>
      </c>
      <c r="AM35" s="36">
        <f t="shared" si="17"/>
        <v>35.023529411764706</v>
      </c>
      <c r="AN35" s="54">
        <f t="shared" si="18"/>
        <v>1</v>
      </c>
      <c r="AO35" s="55">
        <f t="shared" si="19"/>
        <v>2</v>
      </c>
      <c r="AP35" s="56">
        <f t="shared" si="20"/>
        <v>17</v>
      </c>
      <c r="AQ35" s="65">
        <f t="shared" si="21"/>
        <v>0.94444444444444442</v>
      </c>
      <c r="AR35" s="66" t="s">
        <v>65</v>
      </c>
      <c r="AS35" s="32"/>
      <c r="AT35" s="32"/>
      <c r="AU35" s="32"/>
      <c r="AV35" s="32"/>
      <c r="AW35" s="32"/>
    </row>
    <row r="36" spans="1:49" s="59" customFormat="1" x14ac:dyDescent="0.25">
      <c r="A36" s="60">
        <f t="shared" si="22"/>
        <v>32</v>
      </c>
      <c r="B36" s="61" t="s">
        <v>66</v>
      </c>
      <c r="C36" s="36">
        <v>67</v>
      </c>
      <c r="D36" s="37">
        <v>76</v>
      </c>
      <c r="E36" s="38">
        <f t="shared" si="0"/>
        <v>1</v>
      </c>
      <c r="F36" s="39">
        <v>1677</v>
      </c>
      <c r="G36" s="37">
        <v>1693</v>
      </c>
      <c r="H36" s="40">
        <f t="shared" si="1"/>
        <v>1</v>
      </c>
      <c r="I36" s="39">
        <v>58</v>
      </c>
      <c r="J36" s="37">
        <v>58</v>
      </c>
      <c r="K36" s="41">
        <f t="shared" si="2"/>
        <v>1</v>
      </c>
      <c r="L36" s="37">
        <v>2014</v>
      </c>
      <c r="M36" s="37">
        <v>97</v>
      </c>
      <c r="N36" s="42">
        <f t="shared" si="3"/>
        <v>2</v>
      </c>
      <c r="O36" s="36">
        <v>258</v>
      </c>
      <c r="P36" s="42">
        <f t="shared" si="23"/>
        <v>1</v>
      </c>
      <c r="Q36" s="43">
        <v>1913.5</v>
      </c>
      <c r="R36" s="37">
        <v>2192</v>
      </c>
      <c r="S36" s="42">
        <f t="shared" si="5"/>
        <v>2</v>
      </c>
      <c r="T36" s="44">
        <f t="shared" si="6"/>
        <v>8</v>
      </c>
      <c r="U36" s="36">
        <v>98</v>
      </c>
      <c r="V36" s="46">
        <f t="shared" si="7"/>
        <v>2</v>
      </c>
      <c r="W36" s="37">
        <v>94</v>
      </c>
      <c r="X36" s="47">
        <f t="shared" si="8"/>
        <v>2</v>
      </c>
      <c r="Y36" s="36">
        <v>52526</v>
      </c>
      <c r="Z36" s="46">
        <f t="shared" si="9"/>
        <v>1</v>
      </c>
      <c r="AA36" s="36">
        <v>21392</v>
      </c>
      <c r="AB36" s="48">
        <f t="shared" si="10"/>
        <v>1</v>
      </c>
      <c r="AC36" s="49">
        <v>99</v>
      </c>
      <c r="AD36" s="47">
        <f t="shared" si="11"/>
        <v>1</v>
      </c>
      <c r="AE36" s="50">
        <f t="shared" si="12"/>
        <v>7</v>
      </c>
      <c r="AF36" s="36">
        <v>5632</v>
      </c>
      <c r="AG36" s="51">
        <f t="shared" si="13"/>
        <v>2.7964250248262164</v>
      </c>
      <c r="AH36" s="52">
        <f t="shared" si="14"/>
        <v>1</v>
      </c>
      <c r="AI36" s="36">
        <v>3229</v>
      </c>
      <c r="AJ36" s="36">
        <f t="shared" si="15"/>
        <v>1.9072652096869462</v>
      </c>
      <c r="AK36" s="53">
        <f t="shared" si="16"/>
        <v>0</v>
      </c>
      <c r="AL36" s="36">
        <v>2505</v>
      </c>
      <c r="AM36" s="36">
        <f t="shared" si="17"/>
        <v>32.960526315789473</v>
      </c>
      <c r="AN36" s="54">
        <f t="shared" si="18"/>
        <v>1</v>
      </c>
      <c r="AO36" s="55">
        <f t="shared" si="19"/>
        <v>2</v>
      </c>
      <c r="AP36" s="56">
        <f t="shared" si="20"/>
        <v>17</v>
      </c>
      <c r="AQ36" s="65">
        <f t="shared" si="21"/>
        <v>0.94444444444444442</v>
      </c>
      <c r="AR36" s="66" t="s">
        <v>66</v>
      </c>
    </row>
    <row r="37" spans="1:49" s="59" customFormat="1" x14ac:dyDescent="0.25">
      <c r="A37" s="60">
        <f t="shared" si="22"/>
        <v>33</v>
      </c>
      <c r="B37" s="61" t="s">
        <v>67</v>
      </c>
      <c r="C37" s="36">
        <v>84</v>
      </c>
      <c r="D37" s="37">
        <v>104</v>
      </c>
      <c r="E37" s="38">
        <f t="shared" si="0"/>
        <v>1</v>
      </c>
      <c r="F37" s="39">
        <v>1800</v>
      </c>
      <c r="G37" s="37">
        <v>1804</v>
      </c>
      <c r="H37" s="40">
        <f t="shared" ref="H37:H68" si="24">IF(OR(0.04&gt;=(F37-G37)/F37),(-0.04&lt;=(F37-G37)/F37)*1,0)</f>
        <v>1</v>
      </c>
      <c r="I37" s="39">
        <v>62</v>
      </c>
      <c r="J37" s="37">
        <v>62</v>
      </c>
      <c r="K37" s="41">
        <f t="shared" ref="K37:K68" si="25">IF(I37=J37,1,0)</f>
        <v>1</v>
      </c>
      <c r="L37" s="37">
        <v>2581</v>
      </c>
      <c r="M37" s="37">
        <v>97</v>
      </c>
      <c r="N37" s="42">
        <f t="shared" ref="N37:N68" si="26">IF(M37&gt;=95,2,IF(M37&gt;=85,1,0))</f>
        <v>2</v>
      </c>
      <c r="O37" s="36">
        <v>311</v>
      </c>
      <c r="P37" s="42">
        <f t="shared" si="23"/>
        <v>1</v>
      </c>
      <c r="Q37" s="43">
        <v>1960</v>
      </c>
      <c r="R37" s="37">
        <v>2323</v>
      </c>
      <c r="S37" s="42">
        <f t="shared" ref="S37:S68" si="27">IF((R37/Q37)&gt;=0.95,2,IF((R37/Q37)&gt;=0.9,1,0))</f>
        <v>2</v>
      </c>
      <c r="T37" s="44">
        <f t="shared" ref="T37:T68" si="28">E37+H37+K37+N37+P37+S37</f>
        <v>8</v>
      </c>
      <c r="U37" s="36">
        <v>95</v>
      </c>
      <c r="V37" s="46">
        <f t="shared" ref="V37:V68" si="29">IF(U37&gt;=95,2,IF(U37&gt;=85,1,0))</f>
        <v>2</v>
      </c>
      <c r="W37" s="37">
        <v>90</v>
      </c>
      <c r="X37" s="47">
        <f t="shared" ref="X37:X68" si="30">IF(W37&gt;=90,2,IF(W37&gt;=80,1,0))</f>
        <v>2</v>
      </c>
      <c r="Y37" s="36">
        <v>47160</v>
      </c>
      <c r="Z37" s="46">
        <f t="shared" ref="Z37:Z68" si="31">IF((Y37/G37/13)&gt;1.36,1,0)</f>
        <v>1</v>
      </c>
      <c r="AA37" s="36">
        <v>20977</v>
      </c>
      <c r="AB37" s="48">
        <f t="shared" ref="AB37:AB68" si="32">IF(AA37&gt;G37*3,1,0)</f>
        <v>1</v>
      </c>
      <c r="AC37" s="49">
        <v>99</v>
      </c>
      <c r="AD37" s="47">
        <f t="shared" ref="AD37:AD68" si="33">IF(AC37&gt;=90,1,0)</f>
        <v>1</v>
      </c>
      <c r="AE37" s="50">
        <f t="shared" ref="AE37:AE68" si="34">V37+X37+Z37+AB37+AD37</f>
        <v>7</v>
      </c>
      <c r="AF37" s="36">
        <v>9860</v>
      </c>
      <c r="AG37" s="51">
        <f t="shared" ref="AG37:AG68" si="35">AF37/L37</f>
        <v>3.8202247191011236</v>
      </c>
      <c r="AH37" s="52">
        <f t="shared" ref="AH37:AH68" si="36">IF(AG37&gt;=2.5,1,0)</f>
        <v>1</v>
      </c>
      <c r="AI37" s="36">
        <v>2903</v>
      </c>
      <c r="AJ37" s="36">
        <f t="shared" ref="AJ37:AJ68" si="37">AI37/G37</f>
        <v>1.6092017738359201</v>
      </c>
      <c r="AK37" s="53">
        <f t="shared" si="16"/>
        <v>0</v>
      </c>
      <c r="AL37" s="36">
        <v>3015</v>
      </c>
      <c r="AM37" s="36">
        <f t="shared" ref="AM37:AM68" si="38">AL37/D37</f>
        <v>28.990384615384617</v>
      </c>
      <c r="AN37" s="54">
        <f t="shared" ref="AN37:AN68" si="39">IF(AM37&gt;=21.5,1,0)</f>
        <v>1</v>
      </c>
      <c r="AO37" s="55">
        <f t="shared" ref="AO37:AO68" si="40">AH37+AK37+AN37</f>
        <v>2</v>
      </c>
      <c r="AP37" s="56">
        <f t="shared" ref="AP37:AP68" si="41">T37+AE37+AO37</f>
        <v>17</v>
      </c>
      <c r="AQ37" s="65">
        <f t="shared" ref="AQ37:AQ68" si="42">AP37/18</f>
        <v>0.94444444444444442</v>
      </c>
      <c r="AR37" s="66" t="s">
        <v>67</v>
      </c>
    </row>
    <row r="38" spans="1:49" s="59" customFormat="1" x14ac:dyDescent="0.25">
      <c r="A38" s="34">
        <v>34</v>
      </c>
      <c r="B38" s="61" t="s">
        <v>68</v>
      </c>
      <c r="C38" s="36">
        <f>81+1</f>
        <v>82</v>
      </c>
      <c r="D38" s="37">
        <v>91</v>
      </c>
      <c r="E38" s="38">
        <f t="shared" si="0"/>
        <v>1</v>
      </c>
      <c r="F38" s="39">
        <v>2040</v>
      </c>
      <c r="G38" s="37">
        <v>2033</v>
      </c>
      <c r="H38" s="40">
        <f t="shared" si="24"/>
        <v>1</v>
      </c>
      <c r="I38" s="39">
        <v>64</v>
      </c>
      <c r="J38" s="37">
        <v>64</v>
      </c>
      <c r="K38" s="41">
        <f t="shared" si="25"/>
        <v>1</v>
      </c>
      <c r="L38" s="37">
        <v>3232</v>
      </c>
      <c r="M38" s="37">
        <v>100</v>
      </c>
      <c r="N38" s="42">
        <f t="shared" si="26"/>
        <v>2</v>
      </c>
      <c r="O38" s="36">
        <v>411</v>
      </c>
      <c r="P38" s="42">
        <f t="shared" si="23"/>
        <v>1</v>
      </c>
      <c r="Q38" s="43">
        <v>1773</v>
      </c>
      <c r="R38" s="37">
        <v>2375</v>
      </c>
      <c r="S38" s="42">
        <f t="shared" si="27"/>
        <v>2</v>
      </c>
      <c r="T38" s="44">
        <f t="shared" si="28"/>
        <v>8</v>
      </c>
      <c r="U38" s="36">
        <v>97</v>
      </c>
      <c r="V38" s="46">
        <f t="shared" si="29"/>
        <v>2</v>
      </c>
      <c r="W38" s="37">
        <v>95</v>
      </c>
      <c r="X38" s="47">
        <f t="shared" si="30"/>
        <v>2</v>
      </c>
      <c r="Y38" s="36">
        <v>59954</v>
      </c>
      <c r="Z38" s="46">
        <f t="shared" si="31"/>
        <v>1</v>
      </c>
      <c r="AA38" s="36">
        <v>23500</v>
      </c>
      <c r="AB38" s="48">
        <f t="shared" si="32"/>
        <v>1</v>
      </c>
      <c r="AC38" s="49">
        <v>99</v>
      </c>
      <c r="AD38" s="47">
        <f t="shared" si="33"/>
        <v>1</v>
      </c>
      <c r="AE38" s="50">
        <f t="shared" si="34"/>
        <v>7</v>
      </c>
      <c r="AF38" s="36">
        <v>7943</v>
      </c>
      <c r="AG38" s="51">
        <f t="shared" si="35"/>
        <v>2.457611386138614</v>
      </c>
      <c r="AH38" s="52">
        <f t="shared" si="36"/>
        <v>0</v>
      </c>
      <c r="AI38" s="36">
        <v>9323</v>
      </c>
      <c r="AJ38" s="36">
        <f t="shared" si="37"/>
        <v>4.5858337432365959</v>
      </c>
      <c r="AK38" s="53">
        <f t="shared" si="16"/>
        <v>1</v>
      </c>
      <c r="AL38" s="36">
        <v>4054</v>
      </c>
      <c r="AM38" s="36">
        <f t="shared" si="38"/>
        <v>44.549450549450547</v>
      </c>
      <c r="AN38" s="54">
        <f t="shared" si="39"/>
        <v>1</v>
      </c>
      <c r="AO38" s="55">
        <f t="shared" si="40"/>
        <v>2</v>
      </c>
      <c r="AP38" s="56">
        <f t="shared" si="41"/>
        <v>17</v>
      </c>
      <c r="AQ38" s="65">
        <f t="shared" si="42"/>
        <v>0.94444444444444442</v>
      </c>
      <c r="AR38" s="66" t="s">
        <v>68</v>
      </c>
    </row>
    <row r="39" spans="1:49" s="59" customFormat="1" x14ac:dyDescent="0.25">
      <c r="A39" s="60">
        <f t="shared" si="22"/>
        <v>35</v>
      </c>
      <c r="B39" s="61" t="s">
        <v>69</v>
      </c>
      <c r="C39" s="36">
        <v>155</v>
      </c>
      <c r="D39" s="37">
        <v>171</v>
      </c>
      <c r="E39" s="38">
        <f t="shared" si="0"/>
        <v>1</v>
      </c>
      <c r="F39" s="39">
        <v>3896</v>
      </c>
      <c r="G39" s="37">
        <v>3883</v>
      </c>
      <c r="H39" s="40">
        <f t="shared" si="24"/>
        <v>1</v>
      </c>
      <c r="I39" s="39">
        <v>109</v>
      </c>
      <c r="J39" s="37">
        <v>109</v>
      </c>
      <c r="K39" s="41">
        <f t="shared" si="25"/>
        <v>1</v>
      </c>
      <c r="L39" s="37">
        <v>5923</v>
      </c>
      <c r="M39" s="37">
        <v>98</v>
      </c>
      <c r="N39" s="42">
        <f t="shared" si="26"/>
        <v>2</v>
      </c>
      <c r="O39" s="36">
        <v>334</v>
      </c>
      <c r="P39" s="42">
        <f t="shared" si="23"/>
        <v>1</v>
      </c>
      <c r="Q39" s="71">
        <v>3458</v>
      </c>
      <c r="R39" s="37">
        <v>4135</v>
      </c>
      <c r="S39" s="42">
        <f t="shared" si="27"/>
        <v>2</v>
      </c>
      <c r="T39" s="44">
        <f t="shared" si="28"/>
        <v>8</v>
      </c>
      <c r="U39" s="36">
        <v>96</v>
      </c>
      <c r="V39" s="46">
        <f t="shared" si="29"/>
        <v>2</v>
      </c>
      <c r="W39" s="37">
        <v>92</v>
      </c>
      <c r="X39" s="47">
        <f t="shared" si="30"/>
        <v>2</v>
      </c>
      <c r="Y39" s="36">
        <v>86845</v>
      </c>
      <c r="Z39" s="46">
        <f t="shared" si="31"/>
        <v>1</v>
      </c>
      <c r="AA39" s="36">
        <v>39206</v>
      </c>
      <c r="AB39" s="48">
        <f t="shared" si="32"/>
        <v>1</v>
      </c>
      <c r="AC39" s="49">
        <v>99</v>
      </c>
      <c r="AD39" s="47">
        <f t="shared" si="33"/>
        <v>1</v>
      </c>
      <c r="AE39" s="50">
        <f t="shared" si="34"/>
        <v>7</v>
      </c>
      <c r="AF39" s="36">
        <v>18592</v>
      </c>
      <c r="AG39" s="51">
        <f t="shared" si="35"/>
        <v>3.1389498564916427</v>
      </c>
      <c r="AH39" s="52">
        <f t="shared" si="36"/>
        <v>1</v>
      </c>
      <c r="AI39" s="36">
        <v>8138</v>
      </c>
      <c r="AJ39" s="36">
        <f t="shared" si="37"/>
        <v>2.0958022147823847</v>
      </c>
      <c r="AK39" s="53">
        <f t="shared" si="16"/>
        <v>0</v>
      </c>
      <c r="AL39" s="36">
        <v>4781</v>
      </c>
      <c r="AM39" s="36">
        <f t="shared" si="38"/>
        <v>27.959064327485379</v>
      </c>
      <c r="AN39" s="54">
        <f t="shared" si="39"/>
        <v>1</v>
      </c>
      <c r="AO39" s="55">
        <f t="shared" si="40"/>
        <v>2</v>
      </c>
      <c r="AP39" s="56">
        <f t="shared" si="41"/>
        <v>17</v>
      </c>
      <c r="AQ39" s="65">
        <f t="shared" si="42"/>
        <v>0.94444444444444442</v>
      </c>
      <c r="AR39" s="66" t="s">
        <v>69</v>
      </c>
    </row>
    <row r="40" spans="1:49" s="59" customFormat="1" x14ac:dyDescent="0.25">
      <c r="A40" s="60">
        <f t="shared" si="22"/>
        <v>36</v>
      </c>
      <c r="B40" s="61" t="s">
        <v>70</v>
      </c>
      <c r="C40" s="36">
        <v>45</v>
      </c>
      <c r="D40" s="37">
        <v>46</v>
      </c>
      <c r="E40" s="38">
        <f t="shared" si="0"/>
        <v>1</v>
      </c>
      <c r="F40" s="39">
        <v>1149</v>
      </c>
      <c r="G40" s="37">
        <v>1157</v>
      </c>
      <c r="H40" s="40">
        <f t="shared" si="24"/>
        <v>1</v>
      </c>
      <c r="I40" s="39">
        <v>34</v>
      </c>
      <c r="J40" s="37">
        <v>34</v>
      </c>
      <c r="K40" s="41">
        <f t="shared" si="25"/>
        <v>1</v>
      </c>
      <c r="L40" s="37">
        <v>1674</v>
      </c>
      <c r="M40" s="37">
        <v>100</v>
      </c>
      <c r="N40" s="42">
        <f t="shared" si="26"/>
        <v>2</v>
      </c>
      <c r="O40" s="36">
        <v>448</v>
      </c>
      <c r="P40" s="42">
        <f t="shared" si="23"/>
        <v>1</v>
      </c>
      <c r="Q40" s="43">
        <v>810</v>
      </c>
      <c r="R40" s="37">
        <v>964</v>
      </c>
      <c r="S40" s="42">
        <f t="shared" si="27"/>
        <v>2</v>
      </c>
      <c r="T40" s="44">
        <f t="shared" si="28"/>
        <v>8</v>
      </c>
      <c r="U40" s="36">
        <v>95</v>
      </c>
      <c r="V40" s="46">
        <f t="shared" si="29"/>
        <v>2</v>
      </c>
      <c r="W40" s="37">
        <v>93</v>
      </c>
      <c r="X40" s="47">
        <f t="shared" si="30"/>
        <v>2</v>
      </c>
      <c r="Y40" s="36">
        <v>20848</v>
      </c>
      <c r="Z40" s="46">
        <f t="shared" si="31"/>
        <v>1</v>
      </c>
      <c r="AA40" s="36">
        <v>9434</v>
      </c>
      <c r="AB40" s="48">
        <f t="shared" si="32"/>
        <v>1</v>
      </c>
      <c r="AC40" s="49">
        <v>98</v>
      </c>
      <c r="AD40" s="47">
        <f t="shared" si="33"/>
        <v>1</v>
      </c>
      <c r="AE40" s="50">
        <f t="shared" si="34"/>
        <v>7</v>
      </c>
      <c r="AF40" s="36">
        <v>1062</v>
      </c>
      <c r="AG40" s="51">
        <f t="shared" si="35"/>
        <v>0.63440860215053763</v>
      </c>
      <c r="AH40" s="52">
        <f t="shared" si="36"/>
        <v>0</v>
      </c>
      <c r="AI40" s="72">
        <v>285</v>
      </c>
      <c r="AJ40" s="72">
        <f t="shared" si="37"/>
        <v>0.24632670700086431</v>
      </c>
      <c r="AK40" s="53">
        <v>1</v>
      </c>
      <c r="AL40" s="36">
        <v>997</v>
      </c>
      <c r="AM40" s="36">
        <f t="shared" si="38"/>
        <v>21.673913043478262</v>
      </c>
      <c r="AN40" s="54">
        <f t="shared" si="39"/>
        <v>1</v>
      </c>
      <c r="AO40" s="55">
        <f t="shared" si="40"/>
        <v>2</v>
      </c>
      <c r="AP40" s="56">
        <f t="shared" si="41"/>
        <v>17</v>
      </c>
      <c r="AQ40" s="65">
        <f t="shared" si="42"/>
        <v>0.94444444444444442</v>
      </c>
      <c r="AR40" s="66" t="s">
        <v>70</v>
      </c>
      <c r="AS40" s="32"/>
      <c r="AT40" s="32"/>
      <c r="AU40" s="32"/>
      <c r="AV40" s="32"/>
      <c r="AW40" s="32"/>
    </row>
    <row r="41" spans="1:49" s="59" customFormat="1" x14ac:dyDescent="0.25">
      <c r="A41" s="34">
        <v>37</v>
      </c>
      <c r="B41" s="61" t="s">
        <v>71</v>
      </c>
      <c r="C41" s="36">
        <v>91</v>
      </c>
      <c r="D41" s="37">
        <v>101</v>
      </c>
      <c r="E41" s="38">
        <f t="shared" si="0"/>
        <v>1</v>
      </c>
      <c r="F41" s="39">
        <v>2225</v>
      </c>
      <c r="G41" s="37">
        <v>2226</v>
      </c>
      <c r="H41" s="40">
        <f t="shared" si="24"/>
        <v>1</v>
      </c>
      <c r="I41" s="39">
        <v>65</v>
      </c>
      <c r="J41" s="37">
        <v>65</v>
      </c>
      <c r="K41" s="41">
        <f t="shared" si="25"/>
        <v>1</v>
      </c>
      <c r="L41" s="37">
        <v>4239</v>
      </c>
      <c r="M41" s="37">
        <v>99</v>
      </c>
      <c r="N41" s="42">
        <f t="shared" si="26"/>
        <v>2</v>
      </c>
      <c r="O41" s="36">
        <v>345</v>
      </c>
      <c r="P41" s="42">
        <f t="shared" si="23"/>
        <v>1</v>
      </c>
      <c r="Q41" s="43">
        <v>2133</v>
      </c>
      <c r="R41" s="37">
        <v>2498</v>
      </c>
      <c r="S41" s="42">
        <f t="shared" si="27"/>
        <v>2</v>
      </c>
      <c r="T41" s="44">
        <f t="shared" si="28"/>
        <v>8</v>
      </c>
      <c r="U41" s="36">
        <v>95</v>
      </c>
      <c r="V41" s="46">
        <f t="shared" si="29"/>
        <v>2</v>
      </c>
      <c r="W41" s="37">
        <v>94</v>
      </c>
      <c r="X41" s="47">
        <f t="shared" si="30"/>
        <v>2</v>
      </c>
      <c r="Y41" s="36">
        <v>50892</v>
      </c>
      <c r="Z41" s="46">
        <f t="shared" si="31"/>
        <v>1</v>
      </c>
      <c r="AA41" s="36">
        <v>23813</v>
      </c>
      <c r="AB41" s="48">
        <f t="shared" si="32"/>
        <v>1</v>
      </c>
      <c r="AC41" s="49">
        <v>99</v>
      </c>
      <c r="AD41" s="47">
        <f t="shared" si="33"/>
        <v>1</v>
      </c>
      <c r="AE41" s="50">
        <f t="shared" si="34"/>
        <v>7</v>
      </c>
      <c r="AF41" s="36">
        <v>5535</v>
      </c>
      <c r="AG41" s="51">
        <f t="shared" si="35"/>
        <v>1.3057324840764331</v>
      </c>
      <c r="AH41" s="52">
        <f t="shared" si="36"/>
        <v>0</v>
      </c>
      <c r="AI41" s="36">
        <v>14148</v>
      </c>
      <c r="AJ41" s="36">
        <f t="shared" si="37"/>
        <v>6.3557951482479789</v>
      </c>
      <c r="AK41" s="53">
        <f t="shared" ref="AK41:AK72" si="43">IF(AJ41&gt;=4.5,1,0)</f>
        <v>1</v>
      </c>
      <c r="AL41" s="36">
        <v>4640</v>
      </c>
      <c r="AM41" s="36">
        <f t="shared" si="38"/>
        <v>45.940594059405939</v>
      </c>
      <c r="AN41" s="54">
        <f t="shared" si="39"/>
        <v>1</v>
      </c>
      <c r="AO41" s="55">
        <f t="shared" si="40"/>
        <v>2</v>
      </c>
      <c r="AP41" s="56">
        <f t="shared" si="41"/>
        <v>17</v>
      </c>
      <c r="AQ41" s="65">
        <f t="shared" si="42"/>
        <v>0.94444444444444442</v>
      </c>
      <c r="AR41" s="66" t="s">
        <v>71</v>
      </c>
    </row>
    <row r="42" spans="1:49" s="59" customFormat="1" x14ac:dyDescent="0.25">
      <c r="A42" s="60">
        <f t="shared" si="22"/>
        <v>38</v>
      </c>
      <c r="B42" s="61" t="s">
        <v>72</v>
      </c>
      <c r="C42" s="36">
        <v>64</v>
      </c>
      <c r="D42" s="37">
        <v>72</v>
      </c>
      <c r="E42" s="38">
        <f t="shared" si="0"/>
        <v>1</v>
      </c>
      <c r="F42" s="39">
        <v>1299</v>
      </c>
      <c r="G42" s="37">
        <v>1312</v>
      </c>
      <c r="H42" s="40">
        <f t="shared" si="24"/>
        <v>1</v>
      </c>
      <c r="I42" s="39">
        <v>42</v>
      </c>
      <c r="J42" s="37">
        <v>42</v>
      </c>
      <c r="K42" s="41">
        <f t="shared" si="25"/>
        <v>1</v>
      </c>
      <c r="L42" s="37">
        <v>1660</v>
      </c>
      <c r="M42" s="37">
        <v>100</v>
      </c>
      <c r="N42" s="42">
        <f t="shared" si="26"/>
        <v>2</v>
      </c>
      <c r="O42" s="36">
        <v>371</v>
      </c>
      <c r="P42" s="42">
        <f t="shared" si="23"/>
        <v>1</v>
      </c>
      <c r="Q42" s="43">
        <v>1454</v>
      </c>
      <c r="R42" s="37">
        <v>1424</v>
      </c>
      <c r="S42" s="42">
        <f t="shared" si="27"/>
        <v>2</v>
      </c>
      <c r="T42" s="44">
        <f t="shared" si="28"/>
        <v>8</v>
      </c>
      <c r="U42" s="36">
        <v>97</v>
      </c>
      <c r="V42" s="46">
        <f t="shared" si="29"/>
        <v>2</v>
      </c>
      <c r="W42" s="37">
        <v>95</v>
      </c>
      <c r="X42" s="47">
        <f t="shared" si="30"/>
        <v>2</v>
      </c>
      <c r="Y42" s="36">
        <v>21868</v>
      </c>
      <c r="Z42" s="46">
        <f t="shared" si="31"/>
        <v>0</v>
      </c>
      <c r="AA42" s="36">
        <v>12744</v>
      </c>
      <c r="AB42" s="48">
        <f t="shared" si="32"/>
        <v>1</v>
      </c>
      <c r="AC42" s="49">
        <v>98</v>
      </c>
      <c r="AD42" s="47">
        <f t="shared" si="33"/>
        <v>1</v>
      </c>
      <c r="AE42" s="50">
        <f t="shared" si="34"/>
        <v>6</v>
      </c>
      <c r="AF42" s="36">
        <v>6835</v>
      </c>
      <c r="AG42" s="51">
        <f t="shared" si="35"/>
        <v>4.1174698795180724</v>
      </c>
      <c r="AH42" s="52">
        <f t="shared" si="36"/>
        <v>1</v>
      </c>
      <c r="AI42" s="36">
        <v>2081</v>
      </c>
      <c r="AJ42" s="36">
        <f t="shared" si="37"/>
        <v>1.5861280487804879</v>
      </c>
      <c r="AK42" s="53">
        <f t="shared" si="43"/>
        <v>0</v>
      </c>
      <c r="AL42" s="36">
        <v>1647</v>
      </c>
      <c r="AM42" s="36">
        <f t="shared" si="38"/>
        <v>22.875</v>
      </c>
      <c r="AN42" s="54">
        <f t="shared" si="39"/>
        <v>1</v>
      </c>
      <c r="AO42" s="55">
        <f t="shared" si="40"/>
        <v>2</v>
      </c>
      <c r="AP42" s="56">
        <f t="shared" si="41"/>
        <v>16</v>
      </c>
      <c r="AQ42" s="73">
        <f t="shared" si="42"/>
        <v>0.88888888888888884</v>
      </c>
      <c r="AR42" s="74" t="s">
        <v>72</v>
      </c>
    </row>
    <row r="43" spans="1:49" s="59" customFormat="1" x14ac:dyDescent="0.25">
      <c r="A43" s="60">
        <f t="shared" si="22"/>
        <v>39</v>
      </c>
      <c r="B43" s="61" t="s">
        <v>73</v>
      </c>
      <c r="C43" s="36">
        <v>60</v>
      </c>
      <c r="D43" s="37">
        <v>72</v>
      </c>
      <c r="E43" s="38">
        <f t="shared" si="0"/>
        <v>1</v>
      </c>
      <c r="F43" s="39">
        <v>1202</v>
      </c>
      <c r="G43" s="37">
        <v>1204</v>
      </c>
      <c r="H43" s="40">
        <f t="shared" si="24"/>
        <v>1</v>
      </c>
      <c r="I43" s="39">
        <v>42</v>
      </c>
      <c r="J43" s="37">
        <v>42</v>
      </c>
      <c r="K43" s="41">
        <f t="shared" si="25"/>
        <v>1</v>
      </c>
      <c r="L43" s="37">
        <v>1481</v>
      </c>
      <c r="M43" s="37">
        <v>100</v>
      </c>
      <c r="N43" s="42">
        <f t="shared" si="26"/>
        <v>2</v>
      </c>
      <c r="O43" s="36">
        <v>457</v>
      </c>
      <c r="P43" s="42">
        <f t="shared" si="23"/>
        <v>1</v>
      </c>
      <c r="Q43" s="43">
        <v>1451</v>
      </c>
      <c r="R43" s="37">
        <v>1706</v>
      </c>
      <c r="S43" s="42">
        <f t="shared" si="27"/>
        <v>2</v>
      </c>
      <c r="T43" s="44">
        <f t="shared" si="28"/>
        <v>8</v>
      </c>
      <c r="U43" s="36">
        <v>95</v>
      </c>
      <c r="V43" s="46">
        <f t="shared" si="29"/>
        <v>2</v>
      </c>
      <c r="W43" s="37">
        <v>95</v>
      </c>
      <c r="X43" s="47">
        <f t="shared" si="30"/>
        <v>2</v>
      </c>
      <c r="Y43" s="36">
        <v>37179</v>
      </c>
      <c r="Z43" s="46">
        <f t="shared" si="31"/>
        <v>1</v>
      </c>
      <c r="AA43" s="36">
        <v>14760</v>
      </c>
      <c r="AB43" s="48">
        <f t="shared" si="32"/>
        <v>1</v>
      </c>
      <c r="AC43" s="49">
        <v>99</v>
      </c>
      <c r="AD43" s="47">
        <f t="shared" si="33"/>
        <v>1</v>
      </c>
      <c r="AE43" s="50">
        <f t="shared" si="34"/>
        <v>7</v>
      </c>
      <c r="AF43" s="36">
        <v>11723</v>
      </c>
      <c r="AG43" s="51">
        <f t="shared" si="35"/>
        <v>7.9155975692099929</v>
      </c>
      <c r="AH43" s="52">
        <f t="shared" si="36"/>
        <v>1</v>
      </c>
      <c r="AI43" s="36">
        <v>3307</v>
      </c>
      <c r="AJ43" s="36">
        <f t="shared" si="37"/>
        <v>2.7466777408637872</v>
      </c>
      <c r="AK43" s="53">
        <f t="shared" si="43"/>
        <v>0</v>
      </c>
      <c r="AL43" s="36">
        <v>1453</v>
      </c>
      <c r="AM43" s="36">
        <f t="shared" si="38"/>
        <v>20.180555555555557</v>
      </c>
      <c r="AN43" s="54">
        <f t="shared" si="39"/>
        <v>0</v>
      </c>
      <c r="AO43" s="55">
        <f t="shared" si="40"/>
        <v>1</v>
      </c>
      <c r="AP43" s="56">
        <f t="shared" si="41"/>
        <v>16</v>
      </c>
      <c r="AQ43" s="73">
        <f t="shared" si="42"/>
        <v>0.88888888888888884</v>
      </c>
      <c r="AR43" s="74" t="s">
        <v>73</v>
      </c>
    </row>
    <row r="44" spans="1:49" s="32" customFormat="1" x14ac:dyDescent="0.25">
      <c r="A44" s="34">
        <v>40</v>
      </c>
      <c r="B44" s="61" t="s">
        <v>74</v>
      </c>
      <c r="C44" s="36">
        <v>45</v>
      </c>
      <c r="D44" s="37">
        <v>53</v>
      </c>
      <c r="E44" s="38">
        <f t="shared" si="0"/>
        <v>1</v>
      </c>
      <c r="F44" s="39">
        <v>897</v>
      </c>
      <c r="G44" s="37">
        <v>901</v>
      </c>
      <c r="H44" s="40">
        <f t="shared" si="24"/>
        <v>1</v>
      </c>
      <c r="I44" s="39">
        <v>33</v>
      </c>
      <c r="J44" s="37">
        <v>33</v>
      </c>
      <c r="K44" s="41">
        <f t="shared" si="25"/>
        <v>1</v>
      </c>
      <c r="L44" s="37">
        <v>1172</v>
      </c>
      <c r="M44" s="37">
        <v>100</v>
      </c>
      <c r="N44" s="42">
        <f t="shared" si="26"/>
        <v>2</v>
      </c>
      <c r="O44" s="36">
        <v>450</v>
      </c>
      <c r="P44" s="42">
        <f t="shared" si="23"/>
        <v>1</v>
      </c>
      <c r="Q44" s="63">
        <v>1079</v>
      </c>
      <c r="R44" s="37">
        <v>1244</v>
      </c>
      <c r="S44" s="42">
        <f t="shared" si="27"/>
        <v>2</v>
      </c>
      <c r="T44" s="44">
        <f t="shared" si="28"/>
        <v>8</v>
      </c>
      <c r="U44" s="36">
        <v>94</v>
      </c>
      <c r="V44" s="46">
        <f t="shared" si="29"/>
        <v>1</v>
      </c>
      <c r="W44" s="37">
        <v>90</v>
      </c>
      <c r="X44" s="47">
        <f t="shared" si="30"/>
        <v>2</v>
      </c>
      <c r="Y44" s="36">
        <v>26842</v>
      </c>
      <c r="Z44" s="46">
        <f t="shared" si="31"/>
        <v>1</v>
      </c>
      <c r="AA44" s="36">
        <v>8063</v>
      </c>
      <c r="AB44" s="48">
        <f t="shared" si="32"/>
        <v>1</v>
      </c>
      <c r="AC44" s="49">
        <v>90</v>
      </c>
      <c r="AD44" s="47">
        <f t="shared" si="33"/>
        <v>1</v>
      </c>
      <c r="AE44" s="50">
        <f t="shared" si="34"/>
        <v>6</v>
      </c>
      <c r="AF44" s="36">
        <v>5272</v>
      </c>
      <c r="AG44" s="51">
        <f t="shared" si="35"/>
        <v>4.4982935153583616</v>
      </c>
      <c r="AH44" s="52">
        <f t="shared" si="36"/>
        <v>1</v>
      </c>
      <c r="AI44" s="36">
        <v>1308</v>
      </c>
      <c r="AJ44" s="36">
        <f t="shared" si="37"/>
        <v>1.4517203107658159</v>
      </c>
      <c r="AK44" s="53">
        <f t="shared" si="43"/>
        <v>0</v>
      </c>
      <c r="AL44" s="36">
        <v>1874</v>
      </c>
      <c r="AM44" s="36">
        <f t="shared" si="38"/>
        <v>35.358490566037737</v>
      </c>
      <c r="AN44" s="54">
        <f t="shared" si="39"/>
        <v>1</v>
      </c>
      <c r="AO44" s="55">
        <f t="shared" si="40"/>
        <v>2</v>
      </c>
      <c r="AP44" s="56">
        <f t="shared" si="41"/>
        <v>16</v>
      </c>
      <c r="AQ44" s="73">
        <f t="shared" si="42"/>
        <v>0.88888888888888884</v>
      </c>
      <c r="AR44" s="74" t="s">
        <v>74</v>
      </c>
      <c r="AS44" s="59"/>
      <c r="AT44" s="59"/>
      <c r="AU44" s="59"/>
      <c r="AV44" s="59"/>
      <c r="AW44" s="59"/>
    </row>
    <row r="45" spans="1:49" s="32" customFormat="1" x14ac:dyDescent="0.25">
      <c r="A45" s="60">
        <f t="shared" si="22"/>
        <v>41</v>
      </c>
      <c r="B45" s="61" t="s">
        <v>75</v>
      </c>
      <c r="C45" s="36">
        <f>58+1</f>
        <v>59</v>
      </c>
      <c r="D45" s="37">
        <v>66</v>
      </c>
      <c r="E45" s="38">
        <f t="shared" si="0"/>
        <v>1</v>
      </c>
      <c r="F45" s="39">
        <v>1130</v>
      </c>
      <c r="G45" s="37">
        <v>1138</v>
      </c>
      <c r="H45" s="40">
        <f t="shared" si="24"/>
        <v>1</v>
      </c>
      <c r="I45" s="39">
        <v>38</v>
      </c>
      <c r="J45" s="37">
        <v>38</v>
      </c>
      <c r="K45" s="41">
        <f t="shared" si="25"/>
        <v>1</v>
      </c>
      <c r="L45" s="37">
        <v>1407</v>
      </c>
      <c r="M45" s="37">
        <v>100</v>
      </c>
      <c r="N45" s="42">
        <f t="shared" si="26"/>
        <v>2</v>
      </c>
      <c r="O45" s="36">
        <v>340</v>
      </c>
      <c r="P45" s="42">
        <f t="shared" si="23"/>
        <v>1</v>
      </c>
      <c r="Q45" s="43">
        <v>1223</v>
      </c>
      <c r="R45" s="37">
        <v>1461</v>
      </c>
      <c r="S45" s="42">
        <f t="shared" si="27"/>
        <v>2</v>
      </c>
      <c r="T45" s="44">
        <f t="shared" si="28"/>
        <v>8</v>
      </c>
      <c r="U45" s="36">
        <v>99</v>
      </c>
      <c r="V45" s="46">
        <f t="shared" si="29"/>
        <v>2</v>
      </c>
      <c r="W45" s="37">
        <v>98</v>
      </c>
      <c r="X45" s="47">
        <f t="shared" si="30"/>
        <v>2</v>
      </c>
      <c r="Y45" s="36">
        <v>28804</v>
      </c>
      <c r="Z45" s="46">
        <f t="shared" si="31"/>
        <v>1</v>
      </c>
      <c r="AA45" s="36">
        <v>11731</v>
      </c>
      <c r="AB45" s="48">
        <f t="shared" si="32"/>
        <v>1</v>
      </c>
      <c r="AC45" s="49">
        <v>100</v>
      </c>
      <c r="AD45" s="47">
        <f t="shared" si="33"/>
        <v>1</v>
      </c>
      <c r="AE45" s="50">
        <f t="shared" si="34"/>
        <v>7</v>
      </c>
      <c r="AF45" s="36">
        <v>3338</v>
      </c>
      <c r="AG45" s="51">
        <f t="shared" si="35"/>
        <v>2.3724235963041935</v>
      </c>
      <c r="AH45" s="52">
        <f t="shared" si="36"/>
        <v>0</v>
      </c>
      <c r="AI45" s="36">
        <v>3440</v>
      </c>
      <c r="AJ45" s="36">
        <f t="shared" si="37"/>
        <v>3.0228471001757469</v>
      </c>
      <c r="AK45" s="53">
        <f t="shared" si="43"/>
        <v>0</v>
      </c>
      <c r="AL45" s="36">
        <v>2135</v>
      </c>
      <c r="AM45" s="36">
        <f t="shared" si="38"/>
        <v>32.348484848484851</v>
      </c>
      <c r="AN45" s="54">
        <f t="shared" si="39"/>
        <v>1</v>
      </c>
      <c r="AO45" s="55">
        <f t="shared" si="40"/>
        <v>1</v>
      </c>
      <c r="AP45" s="56">
        <f t="shared" si="41"/>
        <v>16</v>
      </c>
      <c r="AQ45" s="73">
        <f t="shared" si="42"/>
        <v>0.88888888888888884</v>
      </c>
      <c r="AR45" s="74" t="s">
        <v>75</v>
      </c>
      <c r="AS45" s="59"/>
      <c r="AT45" s="59"/>
      <c r="AU45" s="59"/>
      <c r="AV45" s="59"/>
      <c r="AW45" s="59"/>
    </row>
    <row r="46" spans="1:49" s="59" customFormat="1" x14ac:dyDescent="0.25">
      <c r="A46" s="60">
        <f t="shared" si="22"/>
        <v>42</v>
      </c>
      <c r="B46" s="61" t="s">
        <v>76</v>
      </c>
      <c r="C46" s="36">
        <f>28+1</f>
        <v>29</v>
      </c>
      <c r="D46" s="37">
        <v>34</v>
      </c>
      <c r="E46" s="38">
        <f t="shared" si="0"/>
        <v>1</v>
      </c>
      <c r="F46" s="39">
        <v>711</v>
      </c>
      <c r="G46" s="37">
        <v>721</v>
      </c>
      <c r="H46" s="40">
        <f t="shared" si="24"/>
        <v>1</v>
      </c>
      <c r="I46" s="39">
        <v>25</v>
      </c>
      <c r="J46" s="37">
        <v>25</v>
      </c>
      <c r="K46" s="41">
        <f t="shared" si="25"/>
        <v>1</v>
      </c>
      <c r="L46" s="37">
        <v>876</v>
      </c>
      <c r="M46" s="37">
        <v>99</v>
      </c>
      <c r="N46" s="42">
        <f t="shared" si="26"/>
        <v>2</v>
      </c>
      <c r="O46" s="36">
        <v>251</v>
      </c>
      <c r="P46" s="42">
        <f t="shared" si="23"/>
        <v>1</v>
      </c>
      <c r="Q46" s="43">
        <v>805</v>
      </c>
      <c r="R46" s="37">
        <v>1044</v>
      </c>
      <c r="S46" s="42">
        <f t="shared" si="27"/>
        <v>2</v>
      </c>
      <c r="T46" s="44">
        <f t="shared" si="28"/>
        <v>8</v>
      </c>
      <c r="U46" s="36">
        <v>97</v>
      </c>
      <c r="V46" s="46">
        <f t="shared" si="29"/>
        <v>2</v>
      </c>
      <c r="W46" s="37">
        <v>96</v>
      </c>
      <c r="X46" s="47">
        <f t="shared" si="30"/>
        <v>2</v>
      </c>
      <c r="Y46" s="36">
        <v>16479</v>
      </c>
      <c r="Z46" s="46">
        <f t="shared" si="31"/>
        <v>1</v>
      </c>
      <c r="AA46" s="36">
        <v>7533</v>
      </c>
      <c r="AB46" s="48">
        <f t="shared" si="32"/>
        <v>1</v>
      </c>
      <c r="AC46" s="49">
        <v>94</v>
      </c>
      <c r="AD46" s="47">
        <f t="shared" si="33"/>
        <v>1</v>
      </c>
      <c r="AE46" s="50">
        <f t="shared" si="34"/>
        <v>7</v>
      </c>
      <c r="AF46" s="36">
        <v>1260</v>
      </c>
      <c r="AG46" s="51">
        <f t="shared" si="35"/>
        <v>1.4383561643835616</v>
      </c>
      <c r="AH46" s="52">
        <f t="shared" si="36"/>
        <v>0</v>
      </c>
      <c r="AI46" s="36">
        <v>619</v>
      </c>
      <c r="AJ46" s="36">
        <f t="shared" si="37"/>
        <v>0.85852981969486819</v>
      </c>
      <c r="AK46" s="53">
        <f t="shared" si="43"/>
        <v>0</v>
      </c>
      <c r="AL46" s="36">
        <v>1065</v>
      </c>
      <c r="AM46" s="36">
        <f t="shared" si="38"/>
        <v>31.323529411764707</v>
      </c>
      <c r="AN46" s="54">
        <f t="shared" si="39"/>
        <v>1</v>
      </c>
      <c r="AO46" s="55">
        <f t="shared" si="40"/>
        <v>1</v>
      </c>
      <c r="AP46" s="56">
        <f t="shared" si="41"/>
        <v>16</v>
      </c>
      <c r="AQ46" s="73">
        <f t="shared" si="42"/>
        <v>0.88888888888888884</v>
      </c>
      <c r="AR46" s="74" t="s">
        <v>76</v>
      </c>
      <c r="AS46" s="32"/>
      <c r="AT46" s="32"/>
      <c r="AU46" s="32"/>
      <c r="AV46" s="32"/>
      <c r="AW46" s="32"/>
    </row>
    <row r="47" spans="1:49" s="32" customFormat="1" x14ac:dyDescent="0.25">
      <c r="A47" s="34">
        <v>43</v>
      </c>
      <c r="B47" s="61" t="s">
        <v>77</v>
      </c>
      <c r="C47" s="36">
        <v>58</v>
      </c>
      <c r="D47" s="37">
        <v>72</v>
      </c>
      <c r="E47" s="38">
        <f t="shared" si="0"/>
        <v>1</v>
      </c>
      <c r="F47" s="39">
        <v>1301</v>
      </c>
      <c r="G47" s="37">
        <v>1296</v>
      </c>
      <c r="H47" s="40">
        <f t="shared" si="24"/>
        <v>1</v>
      </c>
      <c r="I47" s="39">
        <v>43</v>
      </c>
      <c r="J47" s="37">
        <v>43</v>
      </c>
      <c r="K47" s="41">
        <f t="shared" si="25"/>
        <v>1</v>
      </c>
      <c r="L47" s="37">
        <v>1867</v>
      </c>
      <c r="M47" s="37">
        <v>100</v>
      </c>
      <c r="N47" s="42">
        <f t="shared" si="26"/>
        <v>2</v>
      </c>
      <c r="O47" s="36">
        <v>506</v>
      </c>
      <c r="P47" s="42">
        <f t="shared" si="23"/>
        <v>1</v>
      </c>
      <c r="Q47" s="68">
        <v>1394</v>
      </c>
      <c r="R47" s="37">
        <v>1666</v>
      </c>
      <c r="S47" s="42">
        <f t="shared" si="27"/>
        <v>2</v>
      </c>
      <c r="T47" s="44">
        <f t="shared" si="28"/>
        <v>8</v>
      </c>
      <c r="U47" s="36">
        <v>93</v>
      </c>
      <c r="V47" s="46">
        <f t="shared" si="29"/>
        <v>1</v>
      </c>
      <c r="W47" s="37">
        <v>90</v>
      </c>
      <c r="X47" s="47">
        <f t="shared" si="30"/>
        <v>2</v>
      </c>
      <c r="Y47" s="36">
        <v>32010</v>
      </c>
      <c r="Z47" s="46">
        <f t="shared" si="31"/>
        <v>1</v>
      </c>
      <c r="AA47" s="36">
        <v>13369</v>
      </c>
      <c r="AB47" s="48">
        <f t="shared" si="32"/>
        <v>1</v>
      </c>
      <c r="AC47" s="49">
        <v>99</v>
      </c>
      <c r="AD47" s="47">
        <f t="shared" si="33"/>
        <v>1</v>
      </c>
      <c r="AE47" s="50">
        <f t="shared" si="34"/>
        <v>6</v>
      </c>
      <c r="AF47" s="36">
        <v>5726</v>
      </c>
      <c r="AG47" s="51">
        <f t="shared" si="35"/>
        <v>3.0669523299410821</v>
      </c>
      <c r="AH47" s="52">
        <f t="shared" si="36"/>
        <v>1</v>
      </c>
      <c r="AI47" s="36">
        <v>4104</v>
      </c>
      <c r="AJ47" s="36">
        <f t="shared" si="37"/>
        <v>3.1666666666666665</v>
      </c>
      <c r="AK47" s="53">
        <f t="shared" si="43"/>
        <v>0</v>
      </c>
      <c r="AL47" s="36">
        <v>2233</v>
      </c>
      <c r="AM47" s="36">
        <f t="shared" si="38"/>
        <v>31.013888888888889</v>
      </c>
      <c r="AN47" s="54">
        <f t="shared" si="39"/>
        <v>1</v>
      </c>
      <c r="AO47" s="55">
        <f t="shared" si="40"/>
        <v>2</v>
      </c>
      <c r="AP47" s="56">
        <f t="shared" si="41"/>
        <v>16</v>
      </c>
      <c r="AQ47" s="73">
        <f t="shared" si="42"/>
        <v>0.88888888888888884</v>
      </c>
      <c r="AR47" s="74" t="s">
        <v>77</v>
      </c>
      <c r="AS47" s="59"/>
      <c r="AT47" s="59"/>
      <c r="AU47" s="59"/>
      <c r="AV47" s="59"/>
      <c r="AW47" s="59"/>
    </row>
    <row r="48" spans="1:49" s="32" customFormat="1" x14ac:dyDescent="0.25">
      <c r="A48" s="60">
        <f t="shared" si="22"/>
        <v>44</v>
      </c>
      <c r="B48" s="61" t="s">
        <v>78</v>
      </c>
      <c r="C48" s="36">
        <v>35</v>
      </c>
      <c r="D48" s="37">
        <v>44</v>
      </c>
      <c r="E48" s="38">
        <v>1</v>
      </c>
      <c r="F48" s="39">
        <v>771</v>
      </c>
      <c r="G48" s="37">
        <v>774</v>
      </c>
      <c r="H48" s="40">
        <f t="shared" si="24"/>
        <v>1</v>
      </c>
      <c r="I48" s="39">
        <v>27</v>
      </c>
      <c r="J48" s="37">
        <v>27</v>
      </c>
      <c r="K48" s="41">
        <f t="shared" si="25"/>
        <v>1</v>
      </c>
      <c r="L48" s="37">
        <v>1257</v>
      </c>
      <c r="M48" s="37">
        <v>100</v>
      </c>
      <c r="N48" s="42">
        <f t="shared" si="26"/>
        <v>2</v>
      </c>
      <c r="O48" s="36">
        <v>296</v>
      </c>
      <c r="P48" s="42">
        <f t="shared" si="23"/>
        <v>1</v>
      </c>
      <c r="Q48" s="43">
        <v>861</v>
      </c>
      <c r="R48" s="37">
        <v>1018</v>
      </c>
      <c r="S48" s="42">
        <f t="shared" si="27"/>
        <v>2</v>
      </c>
      <c r="T48" s="44">
        <f t="shared" si="28"/>
        <v>8</v>
      </c>
      <c r="U48" s="36">
        <v>93</v>
      </c>
      <c r="V48" s="46">
        <f t="shared" si="29"/>
        <v>1</v>
      </c>
      <c r="W48" s="37">
        <v>94</v>
      </c>
      <c r="X48" s="47">
        <f t="shared" si="30"/>
        <v>2</v>
      </c>
      <c r="Y48" s="36">
        <v>22835</v>
      </c>
      <c r="Z48" s="46">
        <f t="shared" si="31"/>
        <v>1</v>
      </c>
      <c r="AA48" s="36">
        <v>8179</v>
      </c>
      <c r="AB48" s="48">
        <f t="shared" si="32"/>
        <v>1</v>
      </c>
      <c r="AC48" s="49">
        <v>99</v>
      </c>
      <c r="AD48" s="47">
        <f t="shared" si="33"/>
        <v>1</v>
      </c>
      <c r="AE48" s="50">
        <f t="shared" si="34"/>
        <v>6</v>
      </c>
      <c r="AF48" s="36">
        <v>2793</v>
      </c>
      <c r="AG48" s="51">
        <f t="shared" si="35"/>
        <v>2.2219570405727924</v>
      </c>
      <c r="AH48" s="52">
        <f t="shared" si="36"/>
        <v>0</v>
      </c>
      <c r="AI48" s="36">
        <v>3663</v>
      </c>
      <c r="AJ48" s="36">
        <f t="shared" si="37"/>
        <v>4.7325581395348841</v>
      </c>
      <c r="AK48" s="53">
        <f t="shared" si="43"/>
        <v>1</v>
      </c>
      <c r="AL48" s="36">
        <v>1562</v>
      </c>
      <c r="AM48" s="36">
        <f t="shared" si="38"/>
        <v>35.5</v>
      </c>
      <c r="AN48" s="54">
        <f t="shared" si="39"/>
        <v>1</v>
      </c>
      <c r="AO48" s="55">
        <f t="shared" si="40"/>
        <v>2</v>
      </c>
      <c r="AP48" s="56">
        <f t="shared" si="41"/>
        <v>16</v>
      </c>
      <c r="AQ48" s="73">
        <f t="shared" si="42"/>
        <v>0.88888888888888884</v>
      </c>
      <c r="AR48" s="74" t="s">
        <v>78</v>
      </c>
    </row>
    <row r="49" spans="1:49" s="32" customFormat="1" x14ac:dyDescent="0.25">
      <c r="A49" s="60">
        <f t="shared" si="22"/>
        <v>45</v>
      </c>
      <c r="B49" s="61" t="s">
        <v>79</v>
      </c>
      <c r="C49" s="36">
        <v>58</v>
      </c>
      <c r="D49" s="37">
        <v>72</v>
      </c>
      <c r="E49" s="38">
        <f t="shared" ref="E49:E57" si="44">IF(OR(0.25&gt;=(C49-D49)/C49),(-0.25&lt;=(C49-D49)/C49)*1,0)</f>
        <v>1</v>
      </c>
      <c r="F49" s="39">
        <v>1316</v>
      </c>
      <c r="G49" s="37">
        <v>1340</v>
      </c>
      <c r="H49" s="40">
        <f t="shared" si="24"/>
        <v>1</v>
      </c>
      <c r="I49" s="39">
        <v>48</v>
      </c>
      <c r="J49" s="37">
        <v>48</v>
      </c>
      <c r="K49" s="41">
        <f t="shared" si="25"/>
        <v>1</v>
      </c>
      <c r="L49" s="37">
        <v>1653</v>
      </c>
      <c r="M49" s="37">
        <v>96</v>
      </c>
      <c r="N49" s="42">
        <f t="shared" si="26"/>
        <v>2</v>
      </c>
      <c r="O49" s="36">
        <v>376</v>
      </c>
      <c r="P49" s="42">
        <f t="shared" si="23"/>
        <v>1</v>
      </c>
      <c r="Q49" s="63">
        <v>1505</v>
      </c>
      <c r="R49" s="37">
        <v>1587</v>
      </c>
      <c r="S49" s="42">
        <f t="shared" si="27"/>
        <v>2</v>
      </c>
      <c r="T49" s="44">
        <f t="shared" si="28"/>
        <v>8</v>
      </c>
      <c r="U49" s="36">
        <v>95</v>
      </c>
      <c r="V49" s="46">
        <f t="shared" si="29"/>
        <v>2</v>
      </c>
      <c r="W49" s="37">
        <v>93</v>
      </c>
      <c r="X49" s="47">
        <f t="shared" si="30"/>
        <v>2</v>
      </c>
      <c r="Y49" s="36">
        <v>43601</v>
      </c>
      <c r="Z49" s="46">
        <f t="shared" si="31"/>
        <v>1</v>
      </c>
      <c r="AA49" s="36">
        <v>14685</v>
      </c>
      <c r="AB49" s="48">
        <f t="shared" si="32"/>
        <v>1</v>
      </c>
      <c r="AC49" s="49">
        <v>85</v>
      </c>
      <c r="AD49" s="47">
        <f t="shared" si="33"/>
        <v>0</v>
      </c>
      <c r="AE49" s="50">
        <f t="shared" si="34"/>
        <v>6</v>
      </c>
      <c r="AF49" s="36">
        <v>4778</v>
      </c>
      <c r="AG49" s="51">
        <f t="shared" si="35"/>
        <v>2.8905021173623715</v>
      </c>
      <c r="AH49" s="52">
        <f t="shared" si="36"/>
        <v>1</v>
      </c>
      <c r="AI49" s="36">
        <v>2289</v>
      </c>
      <c r="AJ49" s="36">
        <f t="shared" si="37"/>
        <v>1.7082089552238806</v>
      </c>
      <c r="AK49" s="53">
        <f t="shared" si="43"/>
        <v>0</v>
      </c>
      <c r="AL49" s="36">
        <v>2144</v>
      </c>
      <c r="AM49" s="36">
        <f t="shared" si="38"/>
        <v>29.777777777777779</v>
      </c>
      <c r="AN49" s="54">
        <f t="shared" si="39"/>
        <v>1</v>
      </c>
      <c r="AO49" s="55">
        <f t="shared" si="40"/>
        <v>2</v>
      </c>
      <c r="AP49" s="56">
        <f t="shared" si="41"/>
        <v>16</v>
      </c>
      <c r="AQ49" s="73">
        <f t="shared" si="42"/>
        <v>0.88888888888888884</v>
      </c>
      <c r="AR49" s="74" t="s">
        <v>79</v>
      </c>
      <c r="AS49" s="59"/>
      <c r="AT49" s="59"/>
      <c r="AU49" s="59"/>
      <c r="AV49" s="59"/>
      <c r="AW49" s="59"/>
    </row>
    <row r="50" spans="1:49" s="32" customFormat="1" x14ac:dyDescent="0.25">
      <c r="A50" s="34">
        <v>46</v>
      </c>
      <c r="B50" s="61" t="s">
        <v>80</v>
      </c>
      <c r="C50" s="36">
        <v>38</v>
      </c>
      <c r="D50" s="37">
        <v>45</v>
      </c>
      <c r="E50" s="38">
        <f t="shared" si="44"/>
        <v>1</v>
      </c>
      <c r="F50" s="39">
        <v>660</v>
      </c>
      <c r="G50" s="37">
        <v>669</v>
      </c>
      <c r="H50" s="40">
        <f t="shared" si="24"/>
        <v>1</v>
      </c>
      <c r="I50" s="39">
        <v>27</v>
      </c>
      <c r="J50" s="37">
        <v>27</v>
      </c>
      <c r="K50" s="41">
        <f t="shared" si="25"/>
        <v>1</v>
      </c>
      <c r="L50" s="37">
        <v>992</v>
      </c>
      <c r="M50" s="37">
        <v>98</v>
      </c>
      <c r="N50" s="42">
        <f t="shared" si="26"/>
        <v>2</v>
      </c>
      <c r="O50" s="36">
        <v>300</v>
      </c>
      <c r="P50" s="42">
        <f t="shared" si="23"/>
        <v>1</v>
      </c>
      <c r="Q50" s="43">
        <v>921</v>
      </c>
      <c r="R50" s="37">
        <v>1085</v>
      </c>
      <c r="S50" s="42">
        <f t="shared" si="27"/>
        <v>2</v>
      </c>
      <c r="T50" s="44">
        <f t="shared" si="28"/>
        <v>8</v>
      </c>
      <c r="U50" s="36">
        <v>100</v>
      </c>
      <c r="V50" s="46">
        <f t="shared" si="29"/>
        <v>2</v>
      </c>
      <c r="W50" s="37">
        <v>90</v>
      </c>
      <c r="X50" s="47">
        <f t="shared" si="30"/>
        <v>2</v>
      </c>
      <c r="Y50" s="36">
        <v>13883</v>
      </c>
      <c r="Z50" s="46">
        <f t="shared" si="31"/>
        <v>1</v>
      </c>
      <c r="AA50" s="36">
        <v>5330</v>
      </c>
      <c r="AB50" s="48">
        <f t="shared" si="32"/>
        <v>1</v>
      </c>
      <c r="AC50" s="49">
        <v>98</v>
      </c>
      <c r="AD50" s="47">
        <f t="shared" si="33"/>
        <v>1</v>
      </c>
      <c r="AE50" s="50">
        <f t="shared" si="34"/>
        <v>7</v>
      </c>
      <c r="AF50" s="36">
        <v>873</v>
      </c>
      <c r="AG50" s="51">
        <f t="shared" si="35"/>
        <v>0.88004032258064513</v>
      </c>
      <c r="AH50" s="52">
        <f t="shared" si="36"/>
        <v>0</v>
      </c>
      <c r="AI50" s="36">
        <v>501</v>
      </c>
      <c r="AJ50" s="36">
        <f t="shared" si="37"/>
        <v>0.7488789237668162</v>
      </c>
      <c r="AK50" s="53">
        <f t="shared" si="43"/>
        <v>0</v>
      </c>
      <c r="AL50" s="36">
        <v>1028</v>
      </c>
      <c r="AM50" s="36">
        <f t="shared" si="38"/>
        <v>22.844444444444445</v>
      </c>
      <c r="AN50" s="54">
        <f t="shared" si="39"/>
        <v>1</v>
      </c>
      <c r="AO50" s="55">
        <f t="shared" si="40"/>
        <v>1</v>
      </c>
      <c r="AP50" s="56">
        <f t="shared" si="41"/>
        <v>16</v>
      </c>
      <c r="AQ50" s="73">
        <f t="shared" si="42"/>
        <v>0.88888888888888884</v>
      </c>
      <c r="AR50" s="74" t="s">
        <v>80</v>
      </c>
    </row>
    <row r="51" spans="1:49" s="32" customFormat="1" x14ac:dyDescent="0.25">
      <c r="A51" s="60">
        <f t="shared" si="22"/>
        <v>47</v>
      </c>
      <c r="B51" s="61" t="s">
        <v>81</v>
      </c>
      <c r="C51" s="36">
        <v>79</v>
      </c>
      <c r="D51" s="37">
        <v>87</v>
      </c>
      <c r="E51" s="38">
        <f t="shared" si="44"/>
        <v>1</v>
      </c>
      <c r="F51" s="39">
        <v>1801</v>
      </c>
      <c r="G51" s="37">
        <v>1804</v>
      </c>
      <c r="H51" s="40">
        <f t="shared" si="24"/>
        <v>1</v>
      </c>
      <c r="I51" s="39">
        <v>59</v>
      </c>
      <c r="J51" s="37">
        <v>59</v>
      </c>
      <c r="K51" s="41">
        <f t="shared" si="25"/>
        <v>1</v>
      </c>
      <c r="L51" s="37">
        <v>2885</v>
      </c>
      <c r="M51" s="37">
        <v>100</v>
      </c>
      <c r="N51" s="42">
        <f t="shared" si="26"/>
        <v>2</v>
      </c>
      <c r="O51" s="36">
        <v>421</v>
      </c>
      <c r="P51" s="42">
        <f t="shared" si="23"/>
        <v>1</v>
      </c>
      <c r="Q51" s="43">
        <v>1888</v>
      </c>
      <c r="R51" s="37">
        <v>2210</v>
      </c>
      <c r="S51" s="42">
        <f t="shared" si="27"/>
        <v>2</v>
      </c>
      <c r="T51" s="44">
        <f t="shared" si="28"/>
        <v>8</v>
      </c>
      <c r="U51" s="36">
        <v>94</v>
      </c>
      <c r="V51" s="46">
        <f t="shared" si="29"/>
        <v>1</v>
      </c>
      <c r="W51" s="37">
        <v>96</v>
      </c>
      <c r="X51" s="47">
        <f t="shared" si="30"/>
        <v>2</v>
      </c>
      <c r="Y51" s="36">
        <v>38192</v>
      </c>
      <c r="Z51" s="46">
        <f t="shared" si="31"/>
        <v>1</v>
      </c>
      <c r="AA51" s="36">
        <v>15669</v>
      </c>
      <c r="AB51" s="48">
        <f t="shared" si="32"/>
        <v>1</v>
      </c>
      <c r="AC51" s="49">
        <v>100</v>
      </c>
      <c r="AD51" s="47">
        <f t="shared" si="33"/>
        <v>1</v>
      </c>
      <c r="AE51" s="50">
        <f t="shared" si="34"/>
        <v>6</v>
      </c>
      <c r="AF51" s="36">
        <v>11479</v>
      </c>
      <c r="AG51" s="51">
        <f t="shared" si="35"/>
        <v>3.9788561525129982</v>
      </c>
      <c r="AH51" s="52">
        <f t="shared" si="36"/>
        <v>1</v>
      </c>
      <c r="AI51" s="36">
        <v>7622</v>
      </c>
      <c r="AJ51" s="36">
        <f t="shared" si="37"/>
        <v>4.2250554323725051</v>
      </c>
      <c r="AK51" s="53">
        <f t="shared" si="43"/>
        <v>0</v>
      </c>
      <c r="AL51" s="36">
        <v>4211</v>
      </c>
      <c r="AM51" s="36">
        <f t="shared" si="38"/>
        <v>48.402298850574709</v>
      </c>
      <c r="AN51" s="54">
        <f t="shared" si="39"/>
        <v>1</v>
      </c>
      <c r="AO51" s="55">
        <f t="shared" si="40"/>
        <v>2</v>
      </c>
      <c r="AP51" s="56">
        <f t="shared" si="41"/>
        <v>16</v>
      </c>
      <c r="AQ51" s="73">
        <f t="shared" si="42"/>
        <v>0.88888888888888884</v>
      </c>
      <c r="AR51" s="74" t="s">
        <v>81</v>
      </c>
      <c r="AS51" s="59"/>
      <c r="AT51" s="59"/>
      <c r="AU51" s="59"/>
      <c r="AV51" s="59"/>
      <c r="AW51" s="59"/>
    </row>
    <row r="52" spans="1:49" s="32" customFormat="1" x14ac:dyDescent="0.25">
      <c r="A52" s="60">
        <f t="shared" si="22"/>
        <v>48</v>
      </c>
      <c r="B52" s="61" t="s">
        <v>82</v>
      </c>
      <c r="C52" s="36">
        <v>75</v>
      </c>
      <c r="D52" s="37">
        <v>84</v>
      </c>
      <c r="E52" s="38">
        <f t="shared" si="44"/>
        <v>1</v>
      </c>
      <c r="F52" s="39">
        <v>1810</v>
      </c>
      <c r="G52" s="37">
        <v>1802</v>
      </c>
      <c r="H52" s="40">
        <f t="shared" si="24"/>
        <v>1</v>
      </c>
      <c r="I52" s="39">
        <v>58</v>
      </c>
      <c r="J52" s="37">
        <v>58</v>
      </c>
      <c r="K52" s="41">
        <f t="shared" si="25"/>
        <v>1</v>
      </c>
      <c r="L52" s="37">
        <v>2728</v>
      </c>
      <c r="M52" s="37">
        <v>95</v>
      </c>
      <c r="N52" s="42">
        <f t="shared" si="26"/>
        <v>2</v>
      </c>
      <c r="O52" s="36">
        <v>368</v>
      </c>
      <c r="P52" s="42">
        <f t="shared" si="23"/>
        <v>1</v>
      </c>
      <c r="Q52" s="63">
        <v>1905</v>
      </c>
      <c r="R52" s="37">
        <v>2357</v>
      </c>
      <c r="S52" s="42">
        <f t="shared" si="27"/>
        <v>2</v>
      </c>
      <c r="T52" s="44">
        <f t="shared" si="28"/>
        <v>8</v>
      </c>
      <c r="U52" s="36">
        <v>92</v>
      </c>
      <c r="V52" s="46">
        <f t="shared" si="29"/>
        <v>1</v>
      </c>
      <c r="W52" s="37">
        <v>87</v>
      </c>
      <c r="X52" s="47">
        <f t="shared" si="30"/>
        <v>1</v>
      </c>
      <c r="Y52" s="36">
        <v>44635</v>
      </c>
      <c r="Z52" s="46">
        <f t="shared" si="31"/>
        <v>1</v>
      </c>
      <c r="AA52" s="36">
        <v>20795</v>
      </c>
      <c r="AB52" s="48">
        <f t="shared" si="32"/>
        <v>1</v>
      </c>
      <c r="AC52" s="49">
        <v>98</v>
      </c>
      <c r="AD52" s="47">
        <f t="shared" si="33"/>
        <v>1</v>
      </c>
      <c r="AE52" s="50">
        <f t="shared" si="34"/>
        <v>5</v>
      </c>
      <c r="AF52" s="36">
        <v>10602</v>
      </c>
      <c r="AG52" s="51">
        <f t="shared" si="35"/>
        <v>3.8863636363636362</v>
      </c>
      <c r="AH52" s="52">
        <f t="shared" si="36"/>
        <v>1</v>
      </c>
      <c r="AI52" s="36">
        <v>21021</v>
      </c>
      <c r="AJ52" s="36">
        <f t="shared" si="37"/>
        <v>11.665371809100998</v>
      </c>
      <c r="AK52" s="53">
        <f t="shared" si="43"/>
        <v>1</v>
      </c>
      <c r="AL52" s="36">
        <v>2394</v>
      </c>
      <c r="AM52" s="36">
        <f t="shared" si="38"/>
        <v>28.5</v>
      </c>
      <c r="AN52" s="54">
        <f t="shared" si="39"/>
        <v>1</v>
      </c>
      <c r="AO52" s="55">
        <f t="shared" si="40"/>
        <v>3</v>
      </c>
      <c r="AP52" s="56">
        <f t="shared" si="41"/>
        <v>16</v>
      </c>
      <c r="AQ52" s="73">
        <f t="shared" si="42"/>
        <v>0.88888888888888884</v>
      </c>
      <c r="AR52" s="74" t="s">
        <v>82</v>
      </c>
      <c r="AS52" s="59"/>
      <c r="AT52" s="59"/>
      <c r="AU52" s="59"/>
      <c r="AV52" s="59"/>
      <c r="AW52" s="59"/>
    </row>
    <row r="53" spans="1:49" s="32" customFormat="1" x14ac:dyDescent="0.25">
      <c r="A53" s="34">
        <v>49</v>
      </c>
      <c r="B53" s="61" t="s">
        <v>83</v>
      </c>
      <c r="C53" s="36">
        <f>79+1</f>
        <v>80</v>
      </c>
      <c r="D53" s="37">
        <v>85</v>
      </c>
      <c r="E53" s="38">
        <f t="shared" si="44"/>
        <v>1</v>
      </c>
      <c r="F53" s="39">
        <v>1855</v>
      </c>
      <c r="G53" s="37">
        <v>1857</v>
      </c>
      <c r="H53" s="40">
        <f t="shared" si="24"/>
        <v>1</v>
      </c>
      <c r="I53" s="39">
        <v>63</v>
      </c>
      <c r="J53" s="37">
        <v>63</v>
      </c>
      <c r="K53" s="41">
        <f t="shared" si="25"/>
        <v>1</v>
      </c>
      <c r="L53" s="37">
        <v>2296</v>
      </c>
      <c r="M53" s="37">
        <v>100</v>
      </c>
      <c r="N53" s="42">
        <f t="shared" si="26"/>
        <v>2</v>
      </c>
      <c r="O53" s="36">
        <v>1067</v>
      </c>
      <c r="P53" s="42">
        <f t="shared" si="23"/>
        <v>1</v>
      </c>
      <c r="Q53" s="43">
        <v>2131</v>
      </c>
      <c r="R53" s="37">
        <v>2473</v>
      </c>
      <c r="S53" s="42">
        <f t="shared" si="27"/>
        <v>2</v>
      </c>
      <c r="T53" s="44">
        <f t="shared" si="28"/>
        <v>8</v>
      </c>
      <c r="U53" s="36">
        <v>100</v>
      </c>
      <c r="V53" s="46">
        <f t="shared" si="29"/>
        <v>2</v>
      </c>
      <c r="W53" s="37">
        <v>84</v>
      </c>
      <c r="X53" s="47">
        <f t="shared" si="30"/>
        <v>1</v>
      </c>
      <c r="Y53" s="36">
        <v>40044</v>
      </c>
      <c r="Z53" s="46">
        <f t="shared" si="31"/>
        <v>1</v>
      </c>
      <c r="AA53" s="36">
        <v>16360</v>
      </c>
      <c r="AB53" s="48">
        <f t="shared" si="32"/>
        <v>1</v>
      </c>
      <c r="AC53" s="49">
        <v>99</v>
      </c>
      <c r="AD53" s="47">
        <f t="shared" si="33"/>
        <v>1</v>
      </c>
      <c r="AE53" s="50">
        <f t="shared" si="34"/>
        <v>6</v>
      </c>
      <c r="AF53" s="36">
        <v>11602</v>
      </c>
      <c r="AG53" s="51">
        <f t="shared" si="35"/>
        <v>5.0531358885017426</v>
      </c>
      <c r="AH53" s="52">
        <f t="shared" si="36"/>
        <v>1</v>
      </c>
      <c r="AI53" s="36">
        <v>6132</v>
      </c>
      <c r="AJ53" s="36">
        <f t="shared" si="37"/>
        <v>3.3021001615508885</v>
      </c>
      <c r="AK53" s="53">
        <f t="shared" si="43"/>
        <v>0</v>
      </c>
      <c r="AL53" s="36">
        <v>1619</v>
      </c>
      <c r="AM53" s="36">
        <f t="shared" si="38"/>
        <v>19.047058823529412</v>
      </c>
      <c r="AN53" s="54">
        <f t="shared" si="39"/>
        <v>0</v>
      </c>
      <c r="AO53" s="55">
        <f t="shared" si="40"/>
        <v>1</v>
      </c>
      <c r="AP53" s="56">
        <f t="shared" si="41"/>
        <v>15</v>
      </c>
      <c r="AQ53" s="75">
        <f t="shared" si="42"/>
        <v>0.83333333333333337</v>
      </c>
      <c r="AR53" s="76" t="s">
        <v>83</v>
      </c>
      <c r="AS53" s="59"/>
      <c r="AT53" s="59"/>
      <c r="AU53" s="59"/>
      <c r="AV53" s="59"/>
      <c r="AW53" s="59"/>
    </row>
    <row r="54" spans="1:49" s="59" customFormat="1" x14ac:dyDescent="0.25">
      <c r="A54" s="60">
        <f t="shared" si="22"/>
        <v>50</v>
      </c>
      <c r="B54" s="61" t="s">
        <v>84</v>
      </c>
      <c r="C54" s="36">
        <f>61+11</f>
        <v>72</v>
      </c>
      <c r="D54" s="37">
        <v>78</v>
      </c>
      <c r="E54" s="38">
        <f t="shared" si="44"/>
        <v>1</v>
      </c>
      <c r="F54" s="39">
        <v>1102</v>
      </c>
      <c r="G54" s="37">
        <v>1088</v>
      </c>
      <c r="H54" s="40">
        <f t="shared" si="24"/>
        <v>1</v>
      </c>
      <c r="I54" s="39">
        <v>39</v>
      </c>
      <c r="J54" s="37">
        <v>39</v>
      </c>
      <c r="K54" s="41">
        <f t="shared" si="25"/>
        <v>1</v>
      </c>
      <c r="L54" s="37">
        <v>1124</v>
      </c>
      <c r="M54" s="37">
        <v>100</v>
      </c>
      <c r="N54" s="42">
        <f t="shared" si="26"/>
        <v>2</v>
      </c>
      <c r="O54" s="36">
        <v>417</v>
      </c>
      <c r="P54" s="42">
        <f t="shared" si="23"/>
        <v>1</v>
      </c>
      <c r="Q54" s="43">
        <v>1333</v>
      </c>
      <c r="R54" s="37">
        <v>1650</v>
      </c>
      <c r="S54" s="42">
        <f t="shared" si="27"/>
        <v>2</v>
      </c>
      <c r="T54" s="44">
        <f t="shared" si="28"/>
        <v>8</v>
      </c>
      <c r="U54" s="36">
        <v>93</v>
      </c>
      <c r="V54" s="46">
        <f t="shared" si="29"/>
        <v>1</v>
      </c>
      <c r="W54" s="37">
        <v>88</v>
      </c>
      <c r="X54" s="47">
        <f t="shared" si="30"/>
        <v>1</v>
      </c>
      <c r="Y54" s="36">
        <v>30491</v>
      </c>
      <c r="Z54" s="46">
        <f t="shared" si="31"/>
        <v>1</v>
      </c>
      <c r="AA54" s="36">
        <v>11617</v>
      </c>
      <c r="AB54" s="48">
        <f t="shared" si="32"/>
        <v>1</v>
      </c>
      <c r="AC54" s="49">
        <v>91</v>
      </c>
      <c r="AD54" s="47">
        <f t="shared" si="33"/>
        <v>1</v>
      </c>
      <c r="AE54" s="50">
        <f t="shared" si="34"/>
        <v>5</v>
      </c>
      <c r="AF54" s="36">
        <v>5875</v>
      </c>
      <c r="AG54" s="51">
        <f t="shared" si="35"/>
        <v>5.2268683274021353</v>
      </c>
      <c r="AH54" s="52">
        <f t="shared" si="36"/>
        <v>1</v>
      </c>
      <c r="AI54" s="36">
        <v>253</v>
      </c>
      <c r="AJ54" s="36">
        <f t="shared" si="37"/>
        <v>0.23253676470588236</v>
      </c>
      <c r="AK54" s="53">
        <f t="shared" si="43"/>
        <v>0</v>
      </c>
      <c r="AL54" s="36">
        <v>2006</v>
      </c>
      <c r="AM54" s="36">
        <f t="shared" si="38"/>
        <v>25.717948717948719</v>
      </c>
      <c r="AN54" s="54">
        <f t="shared" si="39"/>
        <v>1</v>
      </c>
      <c r="AO54" s="55">
        <f t="shared" si="40"/>
        <v>2</v>
      </c>
      <c r="AP54" s="56">
        <f t="shared" si="41"/>
        <v>15</v>
      </c>
      <c r="AQ54" s="75">
        <f t="shared" si="42"/>
        <v>0.83333333333333337</v>
      </c>
      <c r="AR54" s="76" t="s">
        <v>84</v>
      </c>
      <c r="AS54" s="32"/>
      <c r="AT54" s="32"/>
      <c r="AU54" s="32"/>
      <c r="AV54" s="32"/>
      <c r="AW54" s="32"/>
    </row>
    <row r="55" spans="1:49" s="59" customFormat="1" x14ac:dyDescent="0.25">
      <c r="A55" s="60">
        <f t="shared" si="22"/>
        <v>51</v>
      </c>
      <c r="B55" s="61" t="s">
        <v>85</v>
      </c>
      <c r="C55" s="36">
        <v>64</v>
      </c>
      <c r="D55" s="37">
        <v>72</v>
      </c>
      <c r="E55" s="38">
        <f t="shared" si="44"/>
        <v>1</v>
      </c>
      <c r="F55" s="39">
        <v>1413</v>
      </c>
      <c r="G55" s="37">
        <v>1423</v>
      </c>
      <c r="H55" s="40">
        <f t="shared" si="24"/>
        <v>1</v>
      </c>
      <c r="I55" s="39">
        <v>47</v>
      </c>
      <c r="J55" s="37">
        <v>47</v>
      </c>
      <c r="K55" s="41">
        <f t="shared" si="25"/>
        <v>1</v>
      </c>
      <c r="L55" s="37">
        <v>1895</v>
      </c>
      <c r="M55" s="37">
        <v>100</v>
      </c>
      <c r="N55" s="42">
        <f t="shared" si="26"/>
        <v>2</v>
      </c>
      <c r="O55" s="36">
        <v>397</v>
      </c>
      <c r="P55" s="42">
        <f t="shared" si="23"/>
        <v>1</v>
      </c>
      <c r="Q55" s="43">
        <v>1544</v>
      </c>
      <c r="R55" s="37">
        <v>1832</v>
      </c>
      <c r="S55" s="42">
        <f t="shared" si="27"/>
        <v>2</v>
      </c>
      <c r="T55" s="44">
        <f t="shared" si="28"/>
        <v>8</v>
      </c>
      <c r="U55" s="36">
        <v>93</v>
      </c>
      <c r="V55" s="46">
        <f t="shared" si="29"/>
        <v>1</v>
      </c>
      <c r="W55" s="37">
        <v>84</v>
      </c>
      <c r="X55" s="47">
        <f t="shared" si="30"/>
        <v>1</v>
      </c>
      <c r="Y55" s="36">
        <v>37111</v>
      </c>
      <c r="Z55" s="46">
        <f t="shared" si="31"/>
        <v>1</v>
      </c>
      <c r="AA55" s="36">
        <v>13122</v>
      </c>
      <c r="AB55" s="48">
        <f t="shared" si="32"/>
        <v>1</v>
      </c>
      <c r="AC55" s="49">
        <v>100</v>
      </c>
      <c r="AD55" s="47">
        <f t="shared" si="33"/>
        <v>1</v>
      </c>
      <c r="AE55" s="50">
        <f t="shared" si="34"/>
        <v>5</v>
      </c>
      <c r="AF55" s="36">
        <v>8135</v>
      </c>
      <c r="AG55" s="51">
        <f t="shared" si="35"/>
        <v>4.2928759894459105</v>
      </c>
      <c r="AH55" s="52">
        <f t="shared" si="36"/>
        <v>1</v>
      </c>
      <c r="AI55" s="36">
        <v>2063</v>
      </c>
      <c r="AJ55" s="36">
        <f t="shared" si="37"/>
        <v>1.44975404075896</v>
      </c>
      <c r="AK55" s="53">
        <f t="shared" si="43"/>
        <v>0</v>
      </c>
      <c r="AL55" s="36">
        <v>4133</v>
      </c>
      <c r="AM55" s="36">
        <f t="shared" si="38"/>
        <v>57.402777777777779</v>
      </c>
      <c r="AN55" s="54">
        <f t="shared" si="39"/>
        <v>1</v>
      </c>
      <c r="AO55" s="55">
        <f t="shared" si="40"/>
        <v>2</v>
      </c>
      <c r="AP55" s="56">
        <f t="shared" si="41"/>
        <v>15</v>
      </c>
      <c r="AQ55" s="75">
        <f t="shared" si="42"/>
        <v>0.83333333333333337</v>
      </c>
      <c r="AR55" s="76" t="s">
        <v>85</v>
      </c>
    </row>
    <row r="56" spans="1:49" s="77" customFormat="1" x14ac:dyDescent="0.25">
      <c r="A56" s="34">
        <v>52</v>
      </c>
      <c r="B56" s="61" t="s">
        <v>86</v>
      </c>
      <c r="C56" s="36">
        <v>45</v>
      </c>
      <c r="D56" s="37">
        <v>50</v>
      </c>
      <c r="E56" s="38">
        <f t="shared" si="44"/>
        <v>1</v>
      </c>
      <c r="F56" s="39">
        <v>838</v>
      </c>
      <c r="G56" s="37">
        <v>845</v>
      </c>
      <c r="H56" s="40">
        <f t="shared" si="24"/>
        <v>1</v>
      </c>
      <c r="I56" s="39">
        <v>29</v>
      </c>
      <c r="J56" s="37">
        <v>29</v>
      </c>
      <c r="K56" s="41">
        <f t="shared" si="25"/>
        <v>1</v>
      </c>
      <c r="L56" s="37">
        <v>1193</v>
      </c>
      <c r="M56" s="37">
        <v>92</v>
      </c>
      <c r="N56" s="42">
        <f t="shared" si="26"/>
        <v>1</v>
      </c>
      <c r="O56" s="36">
        <v>304</v>
      </c>
      <c r="P56" s="42">
        <f t="shared" ref="P56:P74" si="45">IF(O56&gt;=200,1,0)</f>
        <v>1</v>
      </c>
      <c r="Q56" s="43">
        <v>950</v>
      </c>
      <c r="R56" s="37">
        <v>1154</v>
      </c>
      <c r="S56" s="42">
        <f t="shared" si="27"/>
        <v>2</v>
      </c>
      <c r="T56" s="44">
        <f t="shared" si="28"/>
        <v>7</v>
      </c>
      <c r="U56" s="36">
        <v>95</v>
      </c>
      <c r="V56" s="46">
        <f t="shared" si="29"/>
        <v>2</v>
      </c>
      <c r="W56" s="37">
        <v>89</v>
      </c>
      <c r="X56" s="47">
        <f t="shared" si="30"/>
        <v>1</v>
      </c>
      <c r="Y56" s="36">
        <v>19262</v>
      </c>
      <c r="Z56" s="46">
        <f t="shared" si="31"/>
        <v>1</v>
      </c>
      <c r="AA56" s="36">
        <v>9310</v>
      </c>
      <c r="AB56" s="48">
        <f t="shared" si="32"/>
        <v>1</v>
      </c>
      <c r="AC56" s="49">
        <v>97</v>
      </c>
      <c r="AD56" s="47">
        <f t="shared" si="33"/>
        <v>1</v>
      </c>
      <c r="AE56" s="50">
        <f t="shared" si="34"/>
        <v>6</v>
      </c>
      <c r="AF56" s="36">
        <v>3642</v>
      </c>
      <c r="AG56" s="51">
        <f t="shared" si="35"/>
        <v>3.0528080469404864</v>
      </c>
      <c r="AH56" s="52">
        <f t="shared" si="36"/>
        <v>1</v>
      </c>
      <c r="AI56" s="36">
        <v>2554</v>
      </c>
      <c r="AJ56" s="36">
        <f t="shared" si="37"/>
        <v>3.0224852071005919</v>
      </c>
      <c r="AK56" s="53">
        <f t="shared" si="43"/>
        <v>0</v>
      </c>
      <c r="AL56" s="36">
        <v>2122</v>
      </c>
      <c r="AM56" s="36">
        <f t="shared" si="38"/>
        <v>42.44</v>
      </c>
      <c r="AN56" s="54">
        <f t="shared" si="39"/>
        <v>1</v>
      </c>
      <c r="AO56" s="55">
        <f t="shared" si="40"/>
        <v>2</v>
      </c>
      <c r="AP56" s="56">
        <f t="shared" si="41"/>
        <v>15</v>
      </c>
      <c r="AQ56" s="75">
        <f t="shared" si="42"/>
        <v>0.83333333333333337</v>
      </c>
      <c r="AR56" s="76" t="s">
        <v>86</v>
      </c>
      <c r="AS56" s="59"/>
      <c r="AT56" s="59"/>
      <c r="AU56" s="59"/>
      <c r="AV56" s="59"/>
      <c r="AW56" s="59"/>
    </row>
    <row r="57" spans="1:49" s="59" customFormat="1" x14ac:dyDescent="0.25">
      <c r="A57" s="60">
        <f t="shared" si="22"/>
        <v>53</v>
      </c>
      <c r="B57" s="61" t="s">
        <v>87</v>
      </c>
      <c r="C57" s="36">
        <v>44</v>
      </c>
      <c r="D57" s="37">
        <v>46</v>
      </c>
      <c r="E57" s="38">
        <f t="shared" si="44"/>
        <v>1</v>
      </c>
      <c r="F57" s="39">
        <v>921</v>
      </c>
      <c r="G57" s="37">
        <v>903</v>
      </c>
      <c r="H57" s="40">
        <f t="shared" si="24"/>
        <v>1</v>
      </c>
      <c r="I57" s="39">
        <v>33</v>
      </c>
      <c r="J57" s="37">
        <v>33</v>
      </c>
      <c r="K57" s="41">
        <f t="shared" si="25"/>
        <v>1</v>
      </c>
      <c r="L57" s="37">
        <v>1014</v>
      </c>
      <c r="M57" s="37">
        <v>97</v>
      </c>
      <c r="N57" s="42">
        <f t="shared" si="26"/>
        <v>2</v>
      </c>
      <c r="O57" s="36">
        <v>276</v>
      </c>
      <c r="P57" s="42">
        <f t="shared" si="45"/>
        <v>1</v>
      </c>
      <c r="Q57" s="43">
        <v>1048</v>
      </c>
      <c r="R57" s="37">
        <v>1241</v>
      </c>
      <c r="S57" s="42">
        <f t="shared" si="27"/>
        <v>2</v>
      </c>
      <c r="T57" s="44">
        <f t="shared" si="28"/>
        <v>8</v>
      </c>
      <c r="U57" s="36">
        <v>88</v>
      </c>
      <c r="V57" s="46">
        <f t="shared" si="29"/>
        <v>1</v>
      </c>
      <c r="W57" s="37">
        <v>84</v>
      </c>
      <c r="X57" s="47">
        <f t="shared" si="30"/>
        <v>1</v>
      </c>
      <c r="Y57" s="36">
        <v>17640</v>
      </c>
      <c r="Z57" s="46">
        <f t="shared" si="31"/>
        <v>1</v>
      </c>
      <c r="AA57" s="36">
        <v>6826</v>
      </c>
      <c r="AB57" s="48">
        <f t="shared" si="32"/>
        <v>1</v>
      </c>
      <c r="AC57" s="49">
        <v>95</v>
      </c>
      <c r="AD57" s="47">
        <f t="shared" si="33"/>
        <v>1</v>
      </c>
      <c r="AE57" s="50">
        <f t="shared" si="34"/>
        <v>5</v>
      </c>
      <c r="AF57" s="36">
        <v>2598</v>
      </c>
      <c r="AG57" s="51">
        <f t="shared" si="35"/>
        <v>2.5621301775147929</v>
      </c>
      <c r="AH57" s="52">
        <f t="shared" si="36"/>
        <v>1</v>
      </c>
      <c r="AI57" s="36">
        <v>2215</v>
      </c>
      <c r="AJ57" s="36">
        <f t="shared" si="37"/>
        <v>2.4529346622369879</v>
      </c>
      <c r="AK57" s="53">
        <f t="shared" si="43"/>
        <v>0</v>
      </c>
      <c r="AL57" s="36">
        <v>1014</v>
      </c>
      <c r="AM57" s="36">
        <f t="shared" si="38"/>
        <v>22.043478260869566</v>
      </c>
      <c r="AN57" s="54">
        <f t="shared" si="39"/>
        <v>1</v>
      </c>
      <c r="AO57" s="55">
        <f t="shared" si="40"/>
        <v>2</v>
      </c>
      <c r="AP57" s="56">
        <f t="shared" si="41"/>
        <v>15</v>
      </c>
      <c r="AQ57" s="75">
        <f t="shared" si="42"/>
        <v>0.83333333333333337</v>
      </c>
      <c r="AR57" s="76" t="s">
        <v>87</v>
      </c>
    </row>
    <row r="58" spans="1:49" s="59" customFormat="1" x14ac:dyDescent="0.25">
      <c r="A58" s="60">
        <f t="shared" si="22"/>
        <v>54</v>
      </c>
      <c r="B58" s="61" t="s">
        <v>88</v>
      </c>
      <c r="C58" s="36">
        <v>31</v>
      </c>
      <c r="D58" s="37">
        <v>39</v>
      </c>
      <c r="E58" s="38">
        <v>1</v>
      </c>
      <c r="F58" s="39">
        <v>793</v>
      </c>
      <c r="G58" s="37">
        <v>784</v>
      </c>
      <c r="H58" s="40">
        <f t="shared" si="24"/>
        <v>1</v>
      </c>
      <c r="I58" s="39">
        <v>29</v>
      </c>
      <c r="J58" s="37">
        <v>29</v>
      </c>
      <c r="K58" s="41">
        <f t="shared" si="25"/>
        <v>1</v>
      </c>
      <c r="L58" s="37">
        <v>968</v>
      </c>
      <c r="M58" s="37">
        <v>98</v>
      </c>
      <c r="N58" s="42">
        <f t="shared" si="26"/>
        <v>2</v>
      </c>
      <c r="O58" s="36">
        <v>300</v>
      </c>
      <c r="P58" s="42">
        <f t="shared" si="45"/>
        <v>1</v>
      </c>
      <c r="Q58" s="43">
        <v>901</v>
      </c>
      <c r="R58" s="37">
        <v>1029</v>
      </c>
      <c r="S58" s="42">
        <f t="shared" si="27"/>
        <v>2</v>
      </c>
      <c r="T58" s="44">
        <f t="shared" si="28"/>
        <v>8</v>
      </c>
      <c r="U58" s="36">
        <v>94</v>
      </c>
      <c r="V58" s="46">
        <f t="shared" si="29"/>
        <v>1</v>
      </c>
      <c r="W58" s="37">
        <v>90</v>
      </c>
      <c r="X58" s="47">
        <f t="shared" si="30"/>
        <v>2</v>
      </c>
      <c r="Y58" s="36">
        <v>14533</v>
      </c>
      <c r="Z58" s="46">
        <f t="shared" si="31"/>
        <v>1</v>
      </c>
      <c r="AA58" s="36">
        <v>9389</v>
      </c>
      <c r="AB58" s="48">
        <f t="shared" si="32"/>
        <v>1</v>
      </c>
      <c r="AC58" s="49">
        <v>98</v>
      </c>
      <c r="AD58" s="47">
        <f t="shared" si="33"/>
        <v>1</v>
      </c>
      <c r="AE58" s="50">
        <f t="shared" si="34"/>
        <v>6</v>
      </c>
      <c r="AF58" s="36">
        <v>1292</v>
      </c>
      <c r="AG58" s="51">
        <f t="shared" si="35"/>
        <v>1.334710743801653</v>
      </c>
      <c r="AH58" s="52">
        <f t="shared" si="36"/>
        <v>0</v>
      </c>
      <c r="AI58" s="36">
        <v>2018</v>
      </c>
      <c r="AJ58" s="36">
        <f t="shared" si="37"/>
        <v>2.5739795918367347</v>
      </c>
      <c r="AK58" s="53">
        <f t="shared" si="43"/>
        <v>0</v>
      </c>
      <c r="AL58" s="36">
        <v>1782</v>
      </c>
      <c r="AM58" s="36">
        <f t="shared" si="38"/>
        <v>45.692307692307693</v>
      </c>
      <c r="AN58" s="54">
        <f t="shared" si="39"/>
        <v>1</v>
      </c>
      <c r="AO58" s="55">
        <f t="shared" si="40"/>
        <v>1</v>
      </c>
      <c r="AP58" s="56">
        <f t="shared" si="41"/>
        <v>15</v>
      </c>
      <c r="AQ58" s="75">
        <f t="shared" si="42"/>
        <v>0.83333333333333337</v>
      </c>
      <c r="AR58" s="76" t="s">
        <v>88</v>
      </c>
    </row>
    <row r="59" spans="1:49" s="59" customFormat="1" x14ac:dyDescent="0.25">
      <c r="A59" s="34">
        <v>55</v>
      </c>
      <c r="B59" s="61" t="s">
        <v>89</v>
      </c>
      <c r="C59" s="36">
        <v>33</v>
      </c>
      <c r="D59" s="37">
        <v>39</v>
      </c>
      <c r="E59" s="38">
        <f>IF(OR(0.25&gt;=(C59-D59)/C59),(-0.25&lt;=(C59-D59)/C59)*1,0)</f>
        <v>1</v>
      </c>
      <c r="F59" s="39">
        <v>700</v>
      </c>
      <c r="G59" s="37">
        <v>709</v>
      </c>
      <c r="H59" s="40">
        <f t="shared" si="24"/>
        <v>1</v>
      </c>
      <c r="I59" s="39">
        <v>25</v>
      </c>
      <c r="J59" s="37">
        <v>25</v>
      </c>
      <c r="K59" s="41">
        <f t="shared" si="25"/>
        <v>1</v>
      </c>
      <c r="L59" s="37">
        <v>1003</v>
      </c>
      <c r="M59" s="37">
        <v>99</v>
      </c>
      <c r="N59" s="42">
        <f t="shared" si="26"/>
        <v>2</v>
      </c>
      <c r="O59" s="36">
        <v>493</v>
      </c>
      <c r="P59" s="42">
        <f t="shared" si="45"/>
        <v>1</v>
      </c>
      <c r="Q59" s="43">
        <v>729</v>
      </c>
      <c r="R59" s="37">
        <v>913</v>
      </c>
      <c r="S59" s="42">
        <f t="shared" si="27"/>
        <v>2</v>
      </c>
      <c r="T59" s="44">
        <f t="shared" si="28"/>
        <v>8</v>
      </c>
      <c r="U59" s="36">
        <v>93</v>
      </c>
      <c r="V59" s="46">
        <f t="shared" si="29"/>
        <v>1</v>
      </c>
      <c r="W59" s="37">
        <v>92</v>
      </c>
      <c r="X59" s="47">
        <f t="shared" si="30"/>
        <v>2</v>
      </c>
      <c r="Y59" s="36">
        <v>19175</v>
      </c>
      <c r="Z59" s="46">
        <f t="shared" si="31"/>
        <v>1</v>
      </c>
      <c r="AA59" s="36">
        <v>5810</v>
      </c>
      <c r="AB59" s="48">
        <f t="shared" si="32"/>
        <v>1</v>
      </c>
      <c r="AC59" s="49">
        <v>99</v>
      </c>
      <c r="AD59" s="47">
        <f t="shared" si="33"/>
        <v>1</v>
      </c>
      <c r="AE59" s="50">
        <f t="shared" si="34"/>
        <v>6</v>
      </c>
      <c r="AF59" s="36">
        <v>1722</v>
      </c>
      <c r="AG59" s="51">
        <f t="shared" si="35"/>
        <v>1.7168494516450648</v>
      </c>
      <c r="AH59" s="52">
        <f t="shared" si="36"/>
        <v>0</v>
      </c>
      <c r="AI59" s="36">
        <v>416</v>
      </c>
      <c r="AJ59" s="36">
        <f t="shared" si="37"/>
        <v>0.5867418899858956</v>
      </c>
      <c r="AK59" s="53">
        <f t="shared" si="43"/>
        <v>0</v>
      </c>
      <c r="AL59" s="36">
        <v>1140</v>
      </c>
      <c r="AM59" s="36">
        <f t="shared" si="38"/>
        <v>29.23076923076923</v>
      </c>
      <c r="AN59" s="54">
        <f t="shared" si="39"/>
        <v>1</v>
      </c>
      <c r="AO59" s="55">
        <f t="shared" si="40"/>
        <v>1</v>
      </c>
      <c r="AP59" s="56">
        <f t="shared" si="41"/>
        <v>15</v>
      </c>
      <c r="AQ59" s="75">
        <f t="shared" si="42"/>
        <v>0.83333333333333337</v>
      </c>
      <c r="AR59" s="76" t="s">
        <v>89</v>
      </c>
    </row>
    <row r="60" spans="1:49" s="59" customFormat="1" x14ac:dyDescent="0.25">
      <c r="A60" s="60">
        <f t="shared" si="22"/>
        <v>56</v>
      </c>
      <c r="B60" s="61" t="s">
        <v>90</v>
      </c>
      <c r="C60" s="36">
        <v>86</v>
      </c>
      <c r="D60" s="37">
        <v>101</v>
      </c>
      <c r="E60" s="38">
        <f>IF(OR(0.25&gt;=(C60-D60)/C60),(-0.25&lt;=(C60-D60)/C60)*1,0)</f>
        <v>1</v>
      </c>
      <c r="F60" s="39">
        <v>2038</v>
      </c>
      <c r="G60" s="37">
        <v>2063</v>
      </c>
      <c r="H60" s="40">
        <f t="shared" si="24"/>
        <v>1</v>
      </c>
      <c r="I60" s="39">
        <v>64</v>
      </c>
      <c r="J60" s="37">
        <v>64</v>
      </c>
      <c r="K60" s="41">
        <f t="shared" si="25"/>
        <v>1</v>
      </c>
      <c r="L60" s="37">
        <v>2179</v>
      </c>
      <c r="M60" s="37">
        <v>99</v>
      </c>
      <c r="N60" s="42">
        <f t="shared" si="26"/>
        <v>2</v>
      </c>
      <c r="O60" s="36">
        <v>575</v>
      </c>
      <c r="P60" s="42">
        <f t="shared" si="45"/>
        <v>1</v>
      </c>
      <c r="Q60" s="68">
        <v>1974</v>
      </c>
      <c r="R60" s="37">
        <v>2346</v>
      </c>
      <c r="S60" s="42">
        <f t="shared" si="27"/>
        <v>2</v>
      </c>
      <c r="T60" s="44">
        <f t="shared" si="28"/>
        <v>8</v>
      </c>
      <c r="U60" s="36">
        <v>94</v>
      </c>
      <c r="V60" s="46">
        <f t="shared" si="29"/>
        <v>1</v>
      </c>
      <c r="W60" s="37">
        <v>91</v>
      </c>
      <c r="X60" s="47">
        <f t="shared" si="30"/>
        <v>2</v>
      </c>
      <c r="Y60" s="36">
        <v>52186</v>
      </c>
      <c r="Z60" s="46">
        <f t="shared" si="31"/>
        <v>1</v>
      </c>
      <c r="AA60" s="36">
        <v>22017</v>
      </c>
      <c r="AB60" s="48">
        <f t="shared" si="32"/>
        <v>1</v>
      </c>
      <c r="AC60" s="49">
        <v>94</v>
      </c>
      <c r="AD60" s="47">
        <f t="shared" si="33"/>
        <v>1</v>
      </c>
      <c r="AE60" s="50">
        <f t="shared" si="34"/>
        <v>6</v>
      </c>
      <c r="AF60" s="36">
        <v>4019</v>
      </c>
      <c r="AG60" s="51">
        <f t="shared" si="35"/>
        <v>1.8444240477283158</v>
      </c>
      <c r="AH60" s="52">
        <f t="shared" si="36"/>
        <v>0</v>
      </c>
      <c r="AI60" s="36">
        <v>5191</v>
      </c>
      <c r="AJ60" s="36">
        <f t="shared" si="37"/>
        <v>2.51623848763936</v>
      </c>
      <c r="AK60" s="53">
        <f t="shared" si="43"/>
        <v>0</v>
      </c>
      <c r="AL60" s="36">
        <v>2788</v>
      </c>
      <c r="AM60" s="36">
        <f t="shared" si="38"/>
        <v>27.603960396039604</v>
      </c>
      <c r="AN60" s="54">
        <f t="shared" si="39"/>
        <v>1</v>
      </c>
      <c r="AO60" s="55">
        <f t="shared" si="40"/>
        <v>1</v>
      </c>
      <c r="AP60" s="56">
        <f t="shared" si="41"/>
        <v>15</v>
      </c>
      <c r="AQ60" s="75">
        <f t="shared" si="42"/>
        <v>0.83333333333333337</v>
      </c>
      <c r="AR60" s="76" t="s">
        <v>90</v>
      </c>
    </row>
    <row r="61" spans="1:49" s="59" customFormat="1" x14ac:dyDescent="0.25">
      <c r="A61" s="60">
        <f t="shared" si="22"/>
        <v>57</v>
      </c>
      <c r="B61" s="61" t="s">
        <v>91</v>
      </c>
      <c r="C61" s="36">
        <v>108</v>
      </c>
      <c r="D61" s="37">
        <v>129</v>
      </c>
      <c r="E61" s="38">
        <f>IF(OR(0.25&gt;=(C61-D61)/C61),(-0.25&lt;=(C61-D61)/C61)*1,0)</f>
        <v>1</v>
      </c>
      <c r="F61" s="39">
        <v>2486</v>
      </c>
      <c r="G61" s="37">
        <v>2505</v>
      </c>
      <c r="H61" s="40">
        <f t="shared" si="24"/>
        <v>1</v>
      </c>
      <c r="I61" s="39">
        <v>84</v>
      </c>
      <c r="J61" s="37">
        <v>84</v>
      </c>
      <c r="K61" s="41">
        <f t="shared" si="25"/>
        <v>1</v>
      </c>
      <c r="L61" s="37">
        <v>3095</v>
      </c>
      <c r="M61" s="37">
        <v>98</v>
      </c>
      <c r="N61" s="42">
        <f t="shared" si="26"/>
        <v>2</v>
      </c>
      <c r="O61" s="36">
        <v>537</v>
      </c>
      <c r="P61" s="42">
        <f t="shared" si="45"/>
        <v>1</v>
      </c>
      <c r="Q61" s="43">
        <v>2743</v>
      </c>
      <c r="R61" s="37">
        <v>3118</v>
      </c>
      <c r="S61" s="42">
        <f t="shared" si="27"/>
        <v>2</v>
      </c>
      <c r="T61" s="44">
        <f t="shared" si="28"/>
        <v>8</v>
      </c>
      <c r="U61" s="36">
        <v>90</v>
      </c>
      <c r="V61" s="46">
        <f t="shared" si="29"/>
        <v>1</v>
      </c>
      <c r="W61" s="37">
        <v>82</v>
      </c>
      <c r="X61" s="47">
        <f t="shared" si="30"/>
        <v>1</v>
      </c>
      <c r="Y61" s="36">
        <v>54587</v>
      </c>
      <c r="Z61" s="46">
        <f t="shared" si="31"/>
        <v>1</v>
      </c>
      <c r="AA61" s="36">
        <v>24753</v>
      </c>
      <c r="AB61" s="48">
        <f t="shared" si="32"/>
        <v>1</v>
      </c>
      <c r="AC61" s="49">
        <v>98</v>
      </c>
      <c r="AD61" s="47">
        <f t="shared" si="33"/>
        <v>1</v>
      </c>
      <c r="AE61" s="50">
        <f t="shared" si="34"/>
        <v>5</v>
      </c>
      <c r="AF61" s="36">
        <v>10797</v>
      </c>
      <c r="AG61" s="51">
        <f t="shared" si="35"/>
        <v>3.4885298869143782</v>
      </c>
      <c r="AH61" s="52">
        <f t="shared" si="36"/>
        <v>1</v>
      </c>
      <c r="AI61" s="36">
        <v>9662</v>
      </c>
      <c r="AJ61" s="36">
        <f t="shared" si="37"/>
        <v>3.8570858283433136</v>
      </c>
      <c r="AK61" s="53">
        <f t="shared" si="43"/>
        <v>0</v>
      </c>
      <c r="AL61" s="36">
        <v>4483</v>
      </c>
      <c r="AM61" s="36">
        <f t="shared" si="38"/>
        <v>34.751937984496124</v>
      </c>
      <c r="AN61" s="54">
        <f t="shared" si="39"/>
        <v>1</v>
      </c>
      <c r="AO61" s="55">
        <f t="shared" si="40"/>
        <v>2</v>
      </c>
      <c r="AP61" s="56">
        <f t="shared" si="41"/>
        <v>15</v>
      </c>
      <c r="AQ61" s="75">
        <f t="shared" si="42"/>
        <v>0.83333333333333337</v>
      </c>
      <c r="AR61" s="76" t="s">
        <v>91</v>
      </c>
    </row>
    <row r="62" spans="1:49" s="59" customFormat="1" x14ac:dyDescent="0.25">
      <c r="A62" s="34">
        <v>58</v>
      </c>
      <c r="B62" s="61" t="s">
        <v>92</v>
      </c>
      <c r="C62" s="36">
        <v>50</v>
      </c>
      <c r="D62" s="37">
        <v>62</v>
      </c>
      <c r="E62" s="38">
        <v>1</v>
      </c>
      <c r="F62" s="39">
        <v>1133</v>
      </c>
      <c r="G62" s="37">
        <v>1157</v>
      </c>
      <c r="H62" s="40">
        <f t="shared" si="24"/>
        <v>1</v>
      </c>
      <c r="I62" s="39">
        <v>38</v>
      </c>
      <c r="J62" s="37">
        <v>38</v>
      </c>
      <c r="K62" s="41">
        <f t="shared" si="25"/>
        <v>1</v>
      </c>
      <c r="L62" s="37">
        <v>1890</v>
      </c>
      <c r="M62" s="37">
        <v>100</v>
      </c>
      <c r="N62" s="42">
        <f t="shared" si="26"/>
        <v>2</v>
      </c>
      <c r="O62" s="36">
        <v>264</v>
      </c>
      <c r="P62" s="42">
        <f t="shared" si="45"/>
        <v>1</v>
      </c>
      <c r="Q62" s="43">
        <v>1270</v>
      </c>
      <c r="R62" s="37">
        <v>1390</v>
      </c>
      <c r="S62" s="42">
        <f t="shared" si="27"/>
        <v>2</v>
      </c>
      <c r="T62" s="44">
        <f t="shared" si="28"/>
        <v>8</v>
      </c>
      <c r="U62" s="36">
        <v>93</v>
      </c>
      <c r="V62" s="46">
        <f t="shared" si="29"/>
        <v>1</v>
      </c>
      <c r="W62" s="37">
        <v>92</v>
      </c>
      <c r="X62" s="47">
        <f t="shared" si="30"/>
        <v>2</v>
      </c>
      <c r="Y62" s="36">
        <v>30770</v>
      </c>
      <c r="Z62" s="46">
        <f t="shared" si="31"/>
        <v>1</v>
      </c>
      <c r="AA62" s="36">
        <v>11912</v>
      </c>
      <c r="AB62" s="48">
        <f t="shared" si="32"/>
        <v>1</v>
      </c>
      <c r="AC62" s="49">
        <v>100</v>
      </c>
      <c r="AD62" s="47">
        <f t="shared" si="33"/>
        <v>1</v>
      </c>
      <c r="AE62" s="50">
        <f t="shared" si="34"/>
        <v>6</v>
      </c>
      <c r="AF62" s="36">
        <v>4576</v>
      </c>
      <c r="AG62" s="51">
        <f t="shared" si="35"/>
        <v>2.4211640211640213</v>
      </c>
      <c r="AH62" s="52">
        <f t="shared" si="36"/>
        <v>0</v>
      </c>
      <c r="AI62" s="36">
        <v>1836</v>
      </c>
      <c r="AJ62" s="36">
        <f t="shared" si="37"/>
        <v>1.5868625756266206</v>
      </c>
      <c r="AK62" s="53">
        <f t="shared" si="43"/>
        <v>0</v>
      </c>
      <c r="AL62" s="36">
        <v>1894</v>
      </c>
      <c r="AM62" s="36">
        <f t="shared" si="38"/>
        <v>30.548387096774192</v>
      </c>
      <c r="AN62" s="54">
        <f t="shared" si="39"/>
        <v>1</v>
      </c>
      <c r="AO62" s="55">
        <f t="shared" si="40"/>
        <v>1</v>
      </c>
      <c r="AP62" s="56">
        <f t="shared" si="41"/>
        <v>15</v>
      </c>
      <c r="AQ62" s="75">
        <f t="shared" si="42"/>
        <v>0.83333333333333337</v>
      </c>
      <c r="AR62" s="76" t="s">
        <v>92</v>
      </c>
    </row>
    <row r="63" spans="1:49" s="59" customFormat="1" x14ac:dyDescent="0.25">
      <c r="A63" s="60">
        <f t="shared" si="22"/>
        <v>59</v>
      </c>
      <c r="B63" s="61" t="s">
        <v>93</v>
      </c>
      <c r="C63" s="36">
        <v>82</v>
      </c>
      <c r="D63" s="37">
        <v>93</v>
      </c>
      <c r="E63" s="38">
        <f t="shared" ref="E63:E80" si="46">IF(OR(0.25&gt;=(C63-D63)/C63),(-0.25&lt;=(C63-D63)/C63)*1,0)</f>
        <v>1</v>
      </c>
      <c r="F63" s="39">
        <v>1687</v>
      </c>
      <c r="G63" s="37">
        <v>1661</v>
      </c>
      <c r="H63" s="40">
        <f t="shared" si="24"/>
        <v>1</v>
      </c>
      <c r="I63" s="39">
        <v>58</v>
      </c>
      <c r="J63" s="37">
        <v>58</v>
      </c>
      <c r="K63" s="41">
        <f t="shared" si="25"/>
        <v>1</v>
      </c>
      <c r="L63" s="37">
        <v>1936</v>
      </c>
      <c r="M63" s="37">
        <v>97</v>
      </c>
      <c r="N63" s="42">
        <f t="shared" si="26"/>
        <v>2</v>
      </c>
      <c r="O63" s="36">
        <v>396</v>
      </c>
      <c r="P63" s="42">
        <f t="shared" si="45"/>
        <v>1</v>
      </c>
      <c r="Q63" s="43">
        <v>1894</v>
      </c>
      <c r="R63" s="37">
        <v>2181</v>
      </c>
      <c r="S63" s="42">
        <f t="shared" si="27"/>
        <v>2</v>
      </c>
      <c r="T63" s="44">
        <f t="shared" si="28"/>
        <v>8</v>
      </c>
      <c r="U63" s="36">
        <v>90</v>
      </c>
      <c r="V63" s="46">
        <f t="shared" si="29"/>
        <v>1</v>
      </c>
      <c r="W63" s="37">
        <v>85</v>
      </c>
      <c r="X63" s="47">
        <f t="shared" si="30"/>
        <v>1</v>
      </c>
      <c r="Y63" s="36">
        <v>43269</v>
      </c>
      <c r="Z63" s="46">
        <f t="shared" si="31"/>
        <v>1</v>
      </c>
      <c r="AA63" s="36">
        <v>15912</v>
      </c>
      <c r="AB63" s="48">
        <f t="shared" si="32"/>
        <v>1</v>
      </c>
      <c r="AC63" s="49">
        <v>98</v>
      </c>
      <c r="AD63" s="47">
        <f t="shared" si="33"/>
        <v>1</v>
      </c>
      <c r="AE63" s="50">
        <f t="shared" si="34"/>
        <v>5</v>
      </c>
      <c r="AF63" s="36">
        <v>7981</v>
      </c>
      <c r="AG63" s="51">
        <f t="shared" si="35"/>
        <v>4.1224173553719012</v>
      </c>
      <c r="AH63" s="52">
        <f t="shared" si="36"/>
        <v>1</v>
      </c>
      <c r="AI63" s="36">
        <v>766</v>
      </c>
      <c r="AJ63" s="36">
        <f t="shared" si="37"/>
        <v>0.46116797110174595</v>
      </c>
      <c r="AK63" s="53">
        <f t="shared" si="43"/>
        <v>0</v>
      </c>
      <c r="AL63" s="36">
        <v>2175</v>
      </c>
      <c r="AM63" s="36">
        <f t="shared" si="38"/>
        <v>23.387096774193548</v>
      </c>
      <c r="AN63" s="54">
        <f t="shared" si="39"/>
        <v>1</v>
      </c>
      <c r="AO63" s="55">
        <f t="shared" si="40"/>
        <v>2</v>
      </c>
      <c r="AP63" s="56">
        <f t="shared" si="41"/>
        <v>15</v>
      </c>
      <c r="AQ63" s="75">
        <f t="shared" si="42"/>
        <v>0.83333333333333337</v>
      </c>
      <c r="AR63" s="76" t="s">
        <v>93</v>
      </c>
    </row>
    <row r="64" spans="1:49" s="59" customFormat="1" x14ac:dyDescent="0.25">
      <c r="A64" s="60">
        <f t="shared" si="22"/>
        <v>60</v>
      </c>
      <c r="B64" s="61" t="s">
        <v>94</v>
      </c>
      <c r="C64" s="36">
        <v>139</v>
      </c>
      <c r="D64" s="37">
        <v>162</v>
      </c>
      <c r="E64" s="38">
        <f t="shared" si="46"/>
        <v>1</v>
      </c>
      <c r="F64" s="39">
        <v>3829</v>
      </c>
      <c r="G64" s="37">
        <v>3871</v>
      </c>
      <c r="H64" s="40">
        <f t="shared" si="24"/>
        <v>1</v>
      </c>
      <c r="I64" s="39">
        <v>117</v>
      </c>
      <c r="J64" s="37">
        <v>117</v>
      </c>
      <c r="K64" s="41">
        <f t="shared" si="25"/>
        <v>1</v>
      </c>
      <c r="L64" s="37">
        <v>6091</v>
      </c>
      <c r="M64" s="37">
        <v>100</v>
      </c>
      <c r="N64" s="42">
        <f t="shared" si="26"/>
        <v>2</v>
      </c>
      <c r="O64" s="36">
        <v>1782</v>
      </c>
      <c r="P64" s="42">
        <f t="shared" si="45"/>
        <v>1</v>
      </c>
      <c r="Q64" s="68">
        <v>3528</v>
      </c>
      <c r="R64" s="37">
        <v>4405</v>
      </c>
      <c r="S64" s="42">
        <f t="shared" si="27"/>
        <v>2</v>
      </c>
      <c r="T64" s="44">
        <f t="shared" si="28"/>
        <v>8</v>
      </c>
      <c r="U64" s="36">
        <v>91</v>
      </c>
      <c r="V64" s="46">
        <f t="shared" si="29"/>
        <v>1</v>
      </c>
      <c r="W64" s="37">
        <v>86</v>
      </c>
      <c r="X64" s="47">
        <f t="shared" si="30"/>
        <v>1</v>
      </c>
      <c r="Y64" s="36">
        <v>83653</v>
      </c>
      <c r="Z64" s="46">
        <f t="shared" si="31"/>
        <v>1</v>
      </c>
      <c r="AA64" s="36">
        <v>34540</v>
      </c>
      <c r="AB64" s="48">
        <f t="shared" si="32"/>
        <v>1</v>
      </c>
      <c r="AC64" s="49">
        <v>99</v>
      </c>
      <c r="AD64" s="47">
        <f t="shared" si="33"/>
        <v>1</v>
      </c>
      <c r="AE64" s="50">
        <f t="shared" si="34"/>
        <v>5</v>
      </c>
      <c r="AF64" s="36">
        <v>30477</v>
      </c>
      <c r="AG64" s="51">
        <f t="shared" si="35"/>
        <v>5.0036118863897556</v>
      </c>
      <c r="AH64" s="52">
        <f t="shared" si="36"/>
        <v>1</v>
      </c>
      <c r="AI64" s="36">
        <v>12104</v>
      </c>
      <c r="AJ64" s="36">
        <f t="shared" si="37"/>
        <v>3.1268406096615862</v>
      </c>
      <c r="AK64" s="53">
        <f t="shared" si="43"/>
        <v>0</v>
      </c>
      <c r="AL64" s="36">
        <v>5260</v>
      </c>
      <c r="AM64" s="36">
        <f t="shared" si="38"/>
        <v>32.469135802469133</v>
      </c>
      <c r="AN64" s="54">
        <f t="shared" si="39"/>
        <v>1</v>
      </c>
      <c r="AO64" s="55">
        <f t="shared" si="40"/>
        <v>2</v>
      </c>
      <c r="AP64" s="56">
        <f t="shared" si="41"/>
        <v>15</v>
      </c>
      <c r="AQ64" s="75">
        <f t="shared" si="42"/>
        <v>0.83333333333333337</v>
      </c>
      <c r="AR64" s="76" t="s">
        <v>94</v>
      </c>
    </row>
    <row r="65" spans="1:49" s="59" customFormat="1" x14ac:dyDescent="0.25">
      <c r="A65" s="34">
        <v>61</v>
      </c>
      <c r="B65" s="61" t="s">
        <v>95</v>
      </c>
      <c r="C65" s="36">
        <v>74</v>
      </c>
      <c r="D65" s="37">
        <v>78</v>
      </c>
      <c r="E65" s="38">
        <f t="shared" si="46"/>
        <v>1</v>
      </c>
      <c r="F65" s="39">
        <v>1963</v>
      </c>
      <c r="G65" s="37">
        <v>2017</v>
      </c>
      <c r="H65" s="40">
        <f t="shared" si="24"/>
        <v>1</v>
      </c>
      <c r="I65" s="39">
        <v>57</v>
      </c>
      <c r="J65" s="37">
        <v>57</v>
      </c>
      <c r="K65" s="41">
        <f t="shared" si="25"/>
        <v>1</v>
      </c>
      <c r="L65" s="37">
        <v>3105</v>
      </c>
      <c r="M65" s="37">
        <v>98</v>
      </c>
      <c r="N65" s="42">
        <f t="shared" si="26"/>
        <v>2</v>
      </c>
      <c r="O65" s="36">
        <v>250</v>
      </c>
      <c r="P65" s="42">
        <f t="shared" si="45"/>
        <v>1</v>
      </c>
      <c r="Q65" s="43">
        <v>1726</v>
      </c>
      <c r="R65" s="37">
        <v>2028</v>
      </c>
      <c r="S65" s="42">
        <f t="shared" si="27"/>
        <v>2</v>
      </c>
      <c r="T65" s="44">
        <f t="shared" si="28"/>
        <v>8</v>
      </c>
      <c r="U65" s="36">
        <v>93</v>
      </c>
      <c r="V65" s="46">
        <f t="shared" si="29"/>
        <v>1</v>
      </c>
      <c r="W65" s="37">
        <v>85</v>
      </c>
      <c r="X65" s="47">
        <f t="shared" si="30"/>
        <v>1</v>
      </c>
      <c r="Y65" s="36">
        <v>57527</v>
      </c>
      <c r="Z65" s="46">
        <f t="shared" si="31"/>
        <v>1</v>
      </c>
      <c r="AA65" s="36">
        <v>21300</v>
      </c>
      <c r="AB65" s="48">
        <f t="shared" si="32"/>
        <v>1</v>
      </c>
      <c r="AC65" s="49">
        <v>96</v>
      </c>
      <c r="AD65" s="47">
        <f t="shared" si="33"/>
        <v>1</v>
      </c>
      <c r="AE65" s="50">
        <f t="shared" si="34"/>
        <v>5</v>
      </c>
      <c r="AF65" s="36">
        <v>8458</v>
      </c>
      <c r="AG65" s="51">
        <f t="shared" si="35"/>
        <v>2.7239935587761677</v>
      </c>
      <c r="AH65" s="52">
        <f t="shared" si="36"/>
        <v>1</v>
      </c>
      <c r="AI65" s="36">
        <v>2719</v>
      </c>
      <c r="AJ65" s="36">
        <f t="shared" si="37"/>
        <v>1.3480416460089242</v>
      </c>
      <c r="AK65" s="53">
        <f t="shared" si="43"/>
        <v>0</v>
      </c>
      <c r="AL65" s="36">
        <v>2214</v>
      </c>
      <c r="AM65" s="36">
        <f t="shared" si="38"/>
        <v>28.384615384615383</v>
      </c>
      <c r="AN65" s="54">
        <f t="shared" si="39"/>
        <v>1</v>
      </c>
      <c r="AO65" s="55">
        <f t="shared" si="40"/>
        <v>2</v>
      </c>
      <c r="AP65" s="56">
        <f t="shared" si="41"/>
        <v>15</v>
      </c>
      <c r="AQ65" s="75">
        <f t="shared" si="42"/>
        <v>0.83333333333333337</v>
      </c>
      <c r="AR65" s="76" t="s">
        <v>95</v>
      </c>
      <c r="AS65" s="32"/>
      <c r="AT65" s="32"/>
      <c r="AU65" s="32"/>
      <c r="AV65" s="32"/>
      <c r="AW65" s="32"/>
    </row>
    <row r="66" spans="1:49" s="59" customFormat="1" x14ac:dyDescent="0.25">
      <c r="A66" s="60">
        <f t="shared" si="22"/>
        <v>62</v>
      </c>
      <c r="B66" s="61" t="s">
        <v>96</v>
      </c>
      <c r="C66" s="36">
        <v>50</v>
      </c>
      <c r="D66" s="37">
        <v>60</v>
      </c>
      <c r="E66" s="38">
        <f t="shared" si="46"/>
        <v>1</v>
      </c>
      <c r="F66" s="39">
        <v>1087</v>
      </c>
      <c r="G66" s="37">
        <v>1082</v>
      </c>
      <c r="H66" s="40">
        <f t="shared" si="24"/>
        <v>1</v>
      </c>
      <c r="I66" s="39">
        <v>38</v>
      </c>
      <c r="J66" s="37">
        <v>38</v>
      </c>
      <c r="K66" s="41">
        <f t="shared" si="25"/>
        <v>1</v>
      </c>
      <c r="L66" s="37">
        <v>1336</v>
      </c>
      <c r="M66" s="37">
        <v>98</v>
      </c>
      <c r="N66" s="42">
        <f t="shared" si="26"/>
        <v>2</v>
      </c>
      <c r="O66" s="36">
        <v>306</v>
      </c>
      <c r="P66" s="42">
        <f t="shared" si="45"/>
        <v>1</v>
      </c>
      <c r="Q66" s="68">
        <v>1297</v>
      </c>
      <c r="R66" s="37">
        <v>1537</v>
      </c>
      <c r="S66" s="42">
        <f t="shared" si="27"/>
        <v>2</v>
      </c>
      <c r="T66" s="44">
        <f t="shared" si="28"/>
        <v>8</v>
      </c>
      <c r="U66" s="36">
        <v>92</v>
      </c>
      <c r="V66" s="46">
        <f t="shared" si="29"/>
        <v>1</v>
      </c>
      <c r="W66" s="37">
        <v>86</v>
      </c>
      <c r="X66" s="47">
        <f t="shared" si="30"/>
        <v>1</v>
      </c>
      <c r="Y66" s="36">
        <v>24346</v>
      </c>
      <c r="Z66" s="46">
        <f t="shared" si="31"/>
        <v>1</v>
      </c>
      <c r="AA66" s="36">
        <v>11610</v>
      </c>
      <c r="AB66" s="48">
        <f t="shared" si="32"/>
        <v>1</v>
      </c>
      <c r="AC66" s="49">
        <v>98</v>
      </c>
      <c r="AD66" s="47">
        <f t="shared" si="33"/>
        <v>1</v>
      </c>
      <c r="AE66" s="50">
        <f t="shared" si="34"/>
        <v>5</v>
      </c>
      <c r="AF66" s="36">
        <v>3945</v>
      </c>
      <c r="AG66" s="51">
        <f t="shared" si="35"/>
        <v>2.9528443113772456</v>
      </c>
      <c r="AH66" s="52">
        <f t="shared" si="36"/>
        <v>1</v>
      </c>
      <c r="AI66" s="36">
        <v>2838</v>
      </c>
      <c r="AJ66" s="36">
        <f t="shared" si="37"/>
        <v>2.622920517560074</v>
      </c>
      <c r="AK66" s="53">
        <f t="shared" si="43"/>
        <v>0</v>
      </c>
      <c r="AL66" s="36">
        <v>1160</v>
      </c>
      <c r="AM66" s="36">
        <f t="shared" si="38"/>
        <v>19.333333333333332</v>
      </c>
      <c r="AN66" s="54">
        <f t="shared" si="39"/>
        <v>0</v>
      </c>
      <c r="AO66" s="55">
        <f t="shared" si="40"/>
        <v>1</v>
      </c>
      <c r="AP66" s="56">
        <f t="shared" si="41"/>
        <v>14</v>
      </c>
      <c r="AQ66" s="78">
        <f t="shared" si="42"/>
        <v>0.77777777777777779</v>
      </c>
      <c r="AR66" s="79" t="s">
        <v>96</v>
      </c>
    </row>
    <row r="67" spans="1:49" s="59" customFormat="1" x14ac:dyDescent="0.25">
      <c r="A67" s="60">
        <f t="shared" si="22"/>
        <v>63</v>
      </c>
      <c r="B67" s="61" t="s">
        <v>97</v>
      </c>
      <c r="C67" s="36">
        <f>27+3+4</f>
        <v>34</v>
      </c>
      <c r="D67" s="37">
        <v>34</v>
      </c>
      <c r="E67" s="38">
        <f t="shared" si="46"/>
        <v>1</v>
      </c>
      <c r="F67" s="39">
        <v>671</v>
      </c>
      <c r="G67" s="37">
        <v>685</v>
      </c>
      <c r="H67" s="40">
        <f t="shared" si="24"/>
        <v>1</v>
      </c>
      <c r="I67" s="39">
        <v>25</v>
      </c>
      <c r="J67" s="37">
        <v>25</v>
      </c>
      <c r="K67" s="41">
        <f t="shared" si="25"/>
        <v>1</v>
      </c>
      <c r="L67" s="37">
        <v>947</v>
      </c>
      <c r="M67" s="37">
        <v>82</v>
      </c>
      <c r="N67" s="42">
        <f t="shared" si="26"/>
        <v>0</v>
      </c>
      <c r="O67" s="36">
        <v>205</v>
      </c>
      <c r="P67" s="42">
        <f t="shared" si="45"/>
        <v>1</v>
      </c>
      <c r="Q67" s="68">
        <v>737</v>
      </c>
      <c r="R67" s="37">
        <v>870</v>
      </c>
      <c r="S67" s="42">
        <f t="shared" si="27"/>
        <v>2</v>
      </c>
      <c r="T67" s="44">
        <f t="shared" si="28"/>
        <v>6</v>
      </c>
      <c r="U67" s="36">
        <v>98</v>
      </c>
      <c r="V67" s="46">
        <f t="shared" si="29"/>
        <v>2</v>
      </c>
      <c r="W67" s="37">
        <v>97</v>
      </c>
      <c r="X67" s="47">
        <f t="shared" si="30"/>
        <v>2</v>
      </c>
      <c r="Y67" s="36">
        <v>16768</v>
      </c>
      <c r="Z67" s="46">
        <f t="shared" si="31"/>
        <v>1</v>
      </c>
      <c r="AA67" s="36">
        <v>6372</v>
      </c>
      <c r="AB67" s="48">
        <f t="shared" si="32"/>
        <v>1</v>
      </c>
      <c r="AC67" s="49">
        <v>97</v>
      </c>
      <c r="AD67" s="47">
        <f t="shared" si="33"/>
        <v>1</v>
      </c>
      <c r="AE67" s="50">
        <f t="shared" si="34"/>
        <v>7</v>
      </c>
      <c r="AF67" s="36">
        <v>1513</v>
      </c>
      <c r="AG67" s="51">
        <f t="shared" si="35"/>
        <v>1.5976768743400211</v>
      </c>
      <c r="AH67" s="52">
        <f t="shared" si="36"/>
        <v>0</v>
      </c>
      <c r="AI67" s="36">
        <v>2843</v>
      </c>
      <c r="AJ67" s="36">
        <f t="shared" si="37"/>
        <v>4.1503649635036499</v>
      </c>
      <c r="AK67" s="53">
        <f t="shared" si="43"/>
        <v>0</v>
      </c>
      <c r="AL67" s="36">
        <v>1258</v>
      </c>
      <c r="AM67" s="36">
        <f t="shared" si="38"/>
        <v>37</v>
      </c>
      <c r="AN67" s="54">
        <f t="shared" si="39"/>
        <v>1</v>
      </c>
      <c r="AO67" s="55">
        <f t="shared" si="40"/>
        <v>1</v>
      </c>
      <c r="AP67" s="56">
        <f t="shared" si="41"/>
        <v>14</v>
      </c>
      <c r="AQ67" s="78">
        <f t="shared" si="42"/>
        <v>0.77777777777777779</v>
      </c>
      <c r="AR67" s="79" t="s">
        <v>97</v>
      </c>
    </row>
    <row r="68" spans="1:49" s="59" customFormat="1" x14ac:dyDescent="0.25">
      <c r="A68" s="34">
        <v>64</v>
      </c>
      <c r="B68" s="61" t="s">
        <v>98</v>
      </c>
      <c r="C68" s="36">
        <v>70</v>
      </c>
      <c r="D68" s="37">
        <v>71</v>
      </c>
      <c r="E68" s="38">
        <f t="shared" si="46"/>
        <v>1</v>
      </c>
      <c r="F68" s="39">
        <v>1130</v>
      </c>
      <c r="G68" s="37">
        <v>1132</v>
      </c>
      <c r="H68" s="40">
        <f t="shared" si="24"/>
        <v>1</v>
      </c>
      <c r="I68" s="39">
        <v>40</v>
      </c>
      <c r="J68" s="37">
        <v>40</v>
      </c>
      <c r="K68" s="41">
        <f t="shared" si="25"/>
        <v>1</v>
      </c>
      <c r="L68" s="37">
        <v>1287</v>
      </c>
      <c r="M68" s="37">
        <v>100</v>
      </c>
      <c r="N68" s="42">
        <f t="shared" si="26"/>
        <v>2</v>
      </c>
      <c r="O68" s="36">
        <v>604</v>
      </c>
      <c r="P68" s="42">
        <f t="shared" si="45"/>
        <v>1</v>
      </c>
      <c r="Q68" s="43">
        <v>1309</v>
      </c>
      <c r="R68" s="37">
        <v>1553</v>
      </c>
      <c r="S68" s="42">
        <f t="shared" si="27"/>
        <v>2</v>
      </c>
      <c r="T68" s="44">
        <f t="shared" si="28"/>
        <v>8</v>
      </c>
      <c r="U68" s="36">
        <v>88</v>
      </c>
      <c r="V68" s="46">
        <f t="shared" si="29"/>
        <v>1</v>
      </c>
      <c r="W68" s="37">
        <v>86</v>
      </c>
      <c r="X68" s="47">
        <f t="shared" si="30"/>
        <v>1</v>
      </c>
      <c r="Y68" s="36">
        <v>24119</v>
      </c>
      <c r="Z68" s="46">
        <f t="shared" si="31"/>
        <v>1</v>
      </c>
      <c r="AA68" s="36">
        <v>12777</v>
      </c>
      <c r="AB68" s="48">
        <f t="shared" si="32"/>
        <v>1</v>
      </c>
      <c r="AC68" s="49">
        <v>98</v>
      </c>
      <c r="AD68" s="47">
        <f t="shared" si="33"/>
        <v>1</v>
      </c>
      <c r="AE68" s="50">
        <f t="shared" si="34"/>
        <v>5</v>
      </c>
      <c r="AF68" s="36">
        <v>3677</v>
      </c>
      <c r="AG68" s="51">
        <f t="shared" si="35"/>
        <v>2.8570318570318571</v>
      </c>
      <c r="AH68" s="52">
        <f t="shared" si="36"/>
        <v>1</v>
      </c>
      <c r="AI68" s="36">
        <v>3575</v>
      </c>
      <c r="AJ68" s="36">
        <f t="shared" si="37"/>
        <v>3.1581272084805652</v>
      </c>
      <c r="AK68" s="53">
        <f t="shared" si="43"/>
        <v>0</v>
      </c>
      <c r="AL68" s="36">
        <v>1099</v>
      </c>
      <c r="AM68" s="36">
        <f t="shared" si="38"/>
        <v>15.47887323943662</v>
      </c>
      <c r="AN68" s="54">
        <f t="shared" si="39"/>
        <v>0</v>
      </c>
      <c r="AO68" s="55">
        <f t="shared" si="40"/>
        <v>1</v>
      </c>
      <c r="AP68" s="56">
        <f t="shared" si="41"/>
        <v>14</v>
      </c>
      <c r="AQ68" s="78">
        <f t="shared" si="42"/>
        <v>0.77777777777777779</v>
      </c>
      <c r="AR68" s="79" t="s">
        <v>98</v>
      </c>
    </row>
    <row r="69" spans="1:49" s="59" customFormat="1" x14ac:dyDescent="0.25">
      <c r="A69" s="60">
        <f t="shared" si="22"/>
        <v>65</v>
      </c>
      <c r="B69" s="61" t="s">
        <v>99</v>
      </c>
      <c r="C69" s="36">
        <v>64</v>
      </c>
      <c r="D69" s="37">
        <v>72</v>
      </c>
      <c r="E69" s="38">
        <f t="shared" si="46"/>
        <v>1</v>
      </c>
      <c r="F69" s="39">
        <v>1718</v>
      </c>
      <c r="G69" s="37">
        <v>1730</v>
      </c>
      <c r="H69" s="40">
        <f t="shared" ref="H69:H74" si="47">IF(OR(0.04&gt;=(F69-G69)/F69),(-0.04&lt;=(F69-G69)/F69)*1,0)</f>
        <v>1</v>
      </c>
      <c r="I69" s="39">
        <v>48</v>
      </c>
      <c r="J69" s="37">
        <v>48</v>
      </c>
      <c r="K69" s="41">
        <f t="shared" ref="K69:K95" si="48">IF(I69=J69,1,0)</f>
        <v>1</v>
      </c>
      <c r="L69" s="37">
        <v>1873</v>
      </c>
      <c r="M69" s="37">
        <v>97</v>
      </c>
      <c r="N69" s="42">
        <f t="shared" ref="N69:N93" si="49">IF(M69&gt;=95,2,IF(M69&gt;=85,1,0))</f>
        <v>2</v>
      </c>
      <c r="O69" s="36">
        <v>349</v>
      </c>
      <c r="P69" s="42">
        <f t="shared" si="45"/>
        <v>1</v>
      </c>
      <c r="Q69" s="63">
        <v>1616</v>
      </c>
      <c r="R69" s="37">
        <v>1933</v>
      </c>
      <c r="S69" s="42">
        <f t="shared" ref="S69:S95" si="50">IF((R69/Q69)&gt;=0.95,2,IF((R69/Q69)&gt;=0.9,1,0))</f>
        <v>2</v>
      </c>
      <c r="T69" s="44">
        <f t="shared" ref="T69:T95" si="51">E69+H69+K69+N69+P69+S69</f>
        <v>8</v>
      </c>
      <c r="U69" s="36">
        <v>87</v>
      </c>
      <c r="V69" s="46">
        <f t="shared" ref="V69:V95" si="52">IF(U69&gt;=95,2,IF(U69&gt;=85,1,0))</f>
        <v>1</v>
      </c>
      <c r="W69" s="37">
        <v>78</v>
      </c>
      <c r="X69" s="47">
        <f t="shared" ref="X69:X95" si="53">IF(W69&gt;=90,2,IF(W69&gt;=80,1,0))</f>
        <v>0</v>
      </c>
      <c r="Y69" s="36">
        <v>41957</v>
      </c>
      <c r="Z69" s="46">
        <f t="shared" ref="Z69:Z95" si="54">IF((Y69/G69/13)&gt;1.36,1,0)</f>
        <v>1</v>
      </c>
      <c r="AA69" s="36">
        <v>22289</v>
      </c>
      <c r="AB69" s="48">
        <f t="shared" ref="AB69:AB95" si="55">IF(AA69&gt;G69*3,1,0)</f>
        <v>1</v>
      </c>
      <c r="AC69" s="49">
        <v>97</v>
      </c>
      <c r="AD69" s="47">
        <f t="shared" ref="AD69:AD95" si="56">IF(AC69&gt;=90,1,0)</f>
        <v>1</v>
      </c>
      <c r="AE69" s="50">
        <f t="shared" ref="AE69:AE95" si="57">V69+X69+Z69+AB69+AD69</f>
        <v>4</v>
      </c>
      <c r="AF69" s="36">
        <v>11861</v>
      </c>
      <c r="AG69" s="51">
        <f t="shared" ref="AG69:AG95" si="58">AF69/L69</f>
        <v>6.3326214628937532</v>
      </c>
      <c r="AH69" s="52">
        <f t="shared" ref="AH69:AH95" si="59">IF(AG69&gt;=2.5,1,0)</f>
        <v>1</v>
      </c>
      <c r="AI69" s="36">
        <v>7074</v>
      </c>
      <c r="AJ69" s="36">
        <f t="shared" ref="AJ69:AJ95" si="60">AI69/G69</f>
        <v>4.0890173410404627</v>
      </c>
      <c r="AK69" s="53">
        <f t="shared" si="43"/>
        <v>0</v>
      </c>
      <c r="AL69" s="36">
        <v>2612</v>
      </c>
      <c r="AM69" s="36">
        <f t="shared" ref="AM69:AM95" si="61">AL69/D69</f>
        <v>36.277777777777779</v>
      </c>
      <c r="AN69" s="54">
        <f t="shared" ref="AN69:AN95" si="62">IF(AM69&gt;=21.5,1,0)</f>
        <v>1</v>
      </c>
      <c r="AO69" s="55">
        <f t="shared" ref="AO69:AO95" si="63">AH69+AK69+AN69</f>
        <v>2</v>
      </c>
      <c r="AP69" s="56">
        <f t="shared" ref="AP69:AP95" si="64">T69+AE69+AO69</f>
        <v>14</v>
      </c>
      <c r="AQ69" s="78">
        <f t="shared" ref="AQ69:AQ95" si="65">AP69/18</f>
        <v>0.77777777777777779</v>
      </c>
      <c r="AR69" s="79" t="s">
        <v>99</v>
      </c>
    </row>
    <row r="70" spans="1:49" s="59" customFormat="1" x14ac:dyDescent="0.25">
      <c r="A70" s="60">
        <f t="shared" ref="A70:A94" si="66">A69+1</f>
        <v>66</v>
      </c>
      <c r="B70" s="61" t="s">
        <v>100</v>
      </c>
      <c r="C70" s="36">
        <f>44+2</f>
        <v>46</v>
      </c>
      <c r="D70" s="37">
        <v>52</v>
      </c>
      <c r="E70" s="38">
        <f t="shared" si="46"/>
        <v>1</v>
      </c>
      <c r="F70" s="39">
        <v>956</v>
      </c>
      <c r="G70" s="37">
        <v>965</v>
      </c>
      <c r="H70" s="40">
        <f t="shared" si="47"/>
        <v>1</v>
      </c>
      <c r="I70" s="39">
        <v>33</v>
      </c>
      <c r="J70" s="37">
        <v>33</v>
      </c>
      <c r="K70" s="41">
        <f t="shared" si="48"/>
        <v>1</v>
      </c>
      <c r="L70" s="37">
        <v>1274</v>
      </c>
      <c r="M70" s="37">
        <v>96</v>
      </c>
      <c r="N70" s="42">
        <f t="shared" si="49"/>
        <v>2</v>
      </c>
      <c r="O70" s="36">
        <v>507</v>
      </c>
      <c r="P70" s="42">
        <f t="shared" si="45"/>
        <v>1</v>
      </c>
      <c r="Q70" s="43">
        <v>1095</v>
      </c>
      <c r="R70" s="37">
        <v>1360</v>
      </c>
      <c r="S70" s="42">
        <f t="shared" si="50"/>
        <v>2</v>
      </c>
      <c r="T70" s="44">
        <f t="shared" si="51"/>
        <v>8</v>
      </c>
      <c r="U70" s="36">
        <v>88</v>
      </c>
      <c r="V70" s="46">
        <f t="shared" si="52"/>
        <v>1</v>
      </c>
      <c r="W70" s="37">
        <v>86</v>
      </c>
      <c r="X70" s="47">
        <f t="shared" si="53"/>
        <v>1</v>
      </c>
      <c r="Y70" s="36">
        <v>25566</v>
      </c>
      <c r="Z70" s="46">
        <f t="shared" si="54"/>
        <v>1</v>
      </c>
      <c r="AA70" s="36">
        <v>11056</v>
      </c>
      <c r="AB70" s="48">
        <f t="shared" si="55"/>
        <v>1</v>
      </c>
      <c r="AC70" s="49">
        <v>99</v>
      </c>
      <c r="AD70" s="47">
        <f t="shared" si="56"/>
        <v>1</v>
      </c>
      <c r="AE70" s="50">
        <f t="shared" si="57"/>
        <v>5</v>
      </c>
      <c r="AF70" s="36">
        <v>2677</v>
      </c>
      <c r="AG70" s="51">
        <f t="shared" si="58"/>
        <v>2.1012558869701725</v>
      </c>
      <c r="AH70" s="52">
        <f t="shared" si="59"/>
        <v>0</v>
      </c>
      <c r="AI70" s="36">
        <v>2060</v>
      </c>
      <c r="AJ70" s="36">
        <f t="shared" si="60"/>
        <v>2.1347150259067358</v>
      </c>
      <c r="AK70" s="53">
        <f t="shared" si="43"/>
        <v>0</v>
      </c>
      <c r="AL70" s="36">
        <v>1368</v>
      </c>
      <c r="AM70" s="36">
        <f t="shared" si="61"/>
        <v>26.307692307692307</v>
      </c>
      <c r="AN70" s="54">
        <f t="shared" si="62"/>
        <v>1</v>
      </c>
      <c r="AO70" s="55">
        <f t="shared" si="63"/>
        <v>1</v>
      </c>
      <c r="AP70" s="56">
        <f t="shared" si="64"/>
        <v>14</v>
      </c>
      <c r="AQ70" s="78">
        <f t="shared" si="65"/>
        <v>0.77777777777777779</v>
      </c>
      <c r="AR70" s="79" t="s">
        <v>100</v>
      </c>
      <c r="AS70" s="32"/>
      <c r="AT70" s="32"/>
      <c r="AU70" s="32"/>
      <c r="AV70" s="32"/>
      <c r="AW70" s="32"/>
    </row>
    <row r="71" spans="1:49" s="59" customFormat="1" x14ac:dyDescent="0.25">
      <c r="A71" s="34">
        <v>67</v>
      </c>
      <c r="B71" s="61" t="s">
        <v>101</v>
      </c>
      <c r="C71" s="36">
        <v>28</v>
      </c>
      <c r="D71" s="37">
        <v>35</v>
      </c>
      <c r="E71" s="38">
        <f t="shared" si="46"/>
        <v>1</v>
      </c>
      <c r="F71" s="39">
        <v>562</v>
      </c>
      <c r="G71" s="37">
        <v>570</v>
      </c>
      <c r="H71" s="40">
        <f t="shared" si="47"/>
        <v>1</v>
      </c>
      <c r="I71" s="39">
        <v>22</v>
      </c>
      <c r="J71" s="37">
        <v>22</v>
      </c>
      <c r="K71" s="41">
        <f t="shared" si="48"/>
        <v>1</v>
      </c>
      <c r="L71" s="37">
        <v>552</v>
      </c>
      <c r="M71" s="37">
        <v>99</v>
      </c>
      <c r="N71" s="42">
        <f t="shared" si="49"/>
        <v>2</v>
      </c>
      <c r="O71" s="36">
        <v>274</v>
      </c>
      <c r="P71" s="42">
        <f t="shared" si="45"/>
        <v>1</v>
      </c>
      <c r="Q71" s="64">
        <v>677</v>
      </c>
      <c r="R71" s="37">
        <v>801</v>
      </c>
      <c r="S71" s="42">
        <f t="shared" si="50"/>
        <v>2</v>
      </c>
      <c r="T71" s="44">
        <f t="shared" si="51"/>
        <v>8</v>
      </c>
      <c r="U71" s="36">
        <v>92</v>
      </c>
      <c r="V71" s="46">
        <f t="shared" si="52"/>
        <v>1</v>
      </c>
      <c r="W71" s="37">
        <v>86</v>
      </c>
      <c r="X71" s="47">
        <f t="shared" si="53"/>
        <v>1</v>
      </c>
      <c r="Y71" s="36">
        <v>11707</v>
      </c>
      <c r="Z71" s="46">
        <f t="shared" si="54"/>
        <v>1</v>
      </c>
      <c r="AA71" s="36">
        <v>5266</v>
      </c>
      <c r="AB71" s="48">
        <f t="shared" si="55"/>
        <v>1</v>
      </c>
      <c r="AC71" s="49">
        <v>96</v>
      </c>
      <c r="AD71" s="47">
        <f t="shared" si="56"/>
        <v>1</v>
      </c>
      <c r="AE71" s="50">
        <f t="shared" si="57"/>
        <v>5</v>
      </c>
      <c r="AF71" s="36">
        <v>608</v>
      </c>
      <c r="AG71" s="51">
        <f t="shared" si="58"/>
        <v>1.1014492753623188</v>
      </c>
      <c r="AH71" s="52">
        <f t="shared" si="59"/>
        <v>0</v>
      </c>
      <c r="AI71" s="36">
        <v>1339</v>
      </c>
      <c r="AJ71" s="36">
        <f t="shared" si="60"/>
        <v>2.3491228070175438</v>
      </c>
      <c r="AK71" s="53">
        <f t="shared" si="43"/>
        <v>0</v>
      </c>
      <c r="AL71" s="36">
        <v>904</v>
      </c>
      <c r="AM71" s="36">
        <f t="shared" si="61"/>
        <v>25.828571428571429</v>
      </c>
      <c r="AN71" s="54">
        <f t="shared" si="62"/>
        <v>1</v>
      </c>
      <c r="AO71" s="55">
        <f t="shared" si="63"/>
        <v>1</v>
      </c>
      <c r="AP71" s="56">
        <f t="shared" si="64"/>
        <v>14</v>
      </c>
      <c r="AQ71" s="78">
        <f t="shared" si="65"/>
        <v>0.77777777777777779</v>
      </c>
      <c r="AR71" s="79" t="s">
        <v>101</v>
      </c>
    </row>
    <row r="72" spans="1:49" s="59" customFormat="1" x14ac:dyDescent="0.25">
      <c r="A72" s="60">
        <f t="shared" si="66"/>
        <v>68</v>
      </c>
      <c r="B72" s="61" t="s">
        <v>102</v>
      </c>
      <c r="C72" s="36">
        <v>87</v>
      </c>
      <c r="D72" s="37">
        <v>96</v>
      </c>
      <c r="E72" s="38">
        <f t="shared" si="46"/>
        <v>1</v>
      </c>
      <c r="F72" s="39">
        <v>1850</v>
      </c>
      <c r="G72" s="37">
        <v>1866</v>
      </c>
      <c r="H72" s="40">
        <f t="shared" si="47"/>
        <v>1</v>
      </c>
      <c r="I72" s="39">
        <v>58</v>
      </c>
      <c r="J72" s="37">
        <v>58</v>
      </c>
      <c r="K72" s="41">
        <f t="shared" si="48"/>
        <v>1</v>
      </c>
      <c r="L72" s="37">
        <v>2760</v>
      </c>
      <c r="M72" s="37">
        <v>100</v>
      </c>
      <c r="N72" s="42">
        <f t="shared" si="49"/>
        <v>2</v>
      </c>
      <c r="O72" s="36">
        <v>242</v>
      </c>
      <c r="P72" s="42">
        <f t="shared" si="45"/>
        <v>1</v>
      </c>
      <c r="Q72" s="43">
        <v>1672</v>
      </c>
      <c r="R72" s="37">
        <v>2231</v>
      </c>
      <c r="S72" s="42">
        <f t="shared" si="50"/>
        <v>2</v>
      </c>
      <c r="T72" s="44">
        <f t="shared" si="51"/>
        <v>8</v>
      </c>
      <c r="U72" s="36">
        <v>82</v>
      </c>
      <c r="V72" s="46">
        <f t="shared" si="52"/>
        <v>0</v>
      </c>
      <c r="W72" s="37">
        <v>80</v>
      </c>
      <c r="X72" s="47">
        <f t="shared" si="53"/>
        <v>1</v>
      </c>
      <c r="Y72" s="36">
        <v>38814</v>
      </c>
      <c r="Z72" s="46">
        <f t="shared" si="54"/>
        <v>1</v>
      </c>
      <c r="AA72" s="36">
        <v>17269</v>
      </c>
      <c r="AB72" s="48">
        <f t="shared" si="55"/>
        <v>1</v>
      </c>
      <c r="AC72" s="49">
        <v>95</v>
      </c>
      <c r="AD72" s="47">
        <f t="shared" si="56"/>
        <v>1</v>
      </c>
      <c r="AE72" s="50">
        <f t="shared" si="57"/>
        <v>4</v>
      </c>
      <c r="AF72" s="36">
        <v>8431</v>
      </c>
      <c r="AG72" s="51">
        <f t="shared" si="58"/>
        <v>3.0547101449275362</v>
      </c>
      <c r="AH72" s="52">
        <f t="shared" si="59"/>
        <v>1</v>
      </c>
      <c r="AI72" s="36">
        <v>3206</v>
      </c>
      <c r="AJ72" s="36">
        <f t="shared" si="60"/>
        <v>1.7181136120042872</v>
      </c>
      <c r="AK72" s="53">
        <f t="shared" si="43"/>
        <v>0</v>
      </c>
      <c r="AL72" s="36">
        <v>2412</v>
      </c>
      <c r="AM72" s="36">
        <f t="shared" si="61"/>
        <v>25.125</v>
      </c>
      <c r="AN72" s="54">
        <f t="shared" si="62"/>
        <v>1</v>
      </c>
      <c r="AO72" s="55">
        <f t="shared" si="63"/>
        <v>2</v>
      </c>
      <c r="AP72" s="56">
        <f t="shared" si="64"/>
        <v>14</v>
      </c>
      <c r="AQ72" s="78">
        <f t="shared" si="65"/>
        <v>0.77777777777777779</v>
      </c>
      <c r="AR72" s="79" t="s">
        <v>102</v>
      </c>
    </row>
    <row r="73" spans="1:49" s="59" customFormat="1" x14ac:dyDescent="0.25">
      <c r="A73" s="60">
        <f t="shared" si="66"/>
        <v>69</v>
      </c>
      <c r="B73" s="61" t="s">
        <v>103</v>
      </c>
      <c r="C73" s="36">
        <v>26</v>
      </c>
      <c r="D73" s="37">
        <v>28</v>
      </c>
      <c r="E73" s="38">
        <f t="shared" si="46"/>
        <v>1</v>
      </c>
      <c r="F73" s="39">
        <v>512</v>
      </c>
      <c r="G73" s="37">
        <v>522</v>
      </c>
      <c r="H73" s="40">
        <f t="shared" si="47"/>
        <v>1</v>
      </c>
      <c r="I73" s="39">
        <v>21</v>
      </c>
      <c r="J73" s="37">
        <v>21</v>
      </c>
      <c r="K73" s="41">
        <f t="shared" si="48"/>
        <v>1</v>
      </c>
      <c r="L73" s="37">
        <v>825</v>
      </c>
      <c r="M73" s="37">
        <v>96</v>
      </c>
      <c r="N73" s="42">
        <f t="shared" si="49"/>
        <v>2</v>
      </c>
      <c r="O73" s="36">
        <v>316</v>
      </c>
      <c r="P73" s="42">
        <f t="shared" si="45"/>
        <v>1</v>
      </c>
      <c r="Q73" s="43">
        <v>630</v>
      </c>
      <c r="R73" s="37">
        <v>747</v>
      </c>
      <c r="S73" s="42">
        <f t="shared" si="50"/>
        <v>2</v>
      </c>
      <c r="T73" s="44">
        <f t="shared" si="51"/>
        <v>8</v>
      </c>
      <c r="U73" s="36">
        <v>96</v>
      </c>
      <c r="V73" s="46">
        <f t="shared" si="52"/>
        <v>2</v>
      </c>
      <c r="W73" s="37">
        <v>76</v>
      </c>
      <c r="X73" s="47">
        <f t="shared" si="53"/>
        <v>0</v>
      </c>
      <c r="Y73" s="36">
        <v>12933</v>
      </c>
      <c r="Z73" s="46">
        <f t="shared" si="54"/>
        <v>1</v>
      </c>
      <c r="AA73" s="36">
        <v>4762</v>
      </c>
      <c r="AB73" s="48">
        <f t="shared" si="55"/>
        <v>1</v>
      </c>
      <c r="AC73" s="49">
        <v>94</v>
      </c>
      <c r="AD73" s="47">
        <f t="shared" si="56"/>
        <v>1</v>
      </c>
      <c r="AE73" s="50">
        <f t="shared" si="57"/>
        <v>5</v>
      </c>
      <c r="AF73" s="36">
        <v>1688</v>
      </c>
      <c r="AG73" s="51">
        <f t="shared" si="58"/>
        <v>2.0460606060606059</v>
      </c>
      <c r="AH73" s="52">
        <f t="shared" si="59"/>
        <v>0</v>
      </c>
      <c r="AI73" s="36">
        <v>593</v>
      </c>
      <c r="AJ73" s="36">
        <f t="shared" si="60"/>
        <v>1.1360153256704981</v>
      </c>
      <c r="AK73" s="53">
        <f t="shared" ref="AK73:AK95" si="67">IF(AJ73&gt;=4.5,1,0)</f>
        <v>0</v>
      </c>
      <c r="AL73" s="36">
        <v>785</v>
      </c>
      <c r="AM73" s="36">
        <f t="shared" si="61"/>
        <v>28.035714285714285</v>
      </c>
      <c r="AN73" s="54">
        <f t="shared" si="62"/>
        <v>1</v>
      </c>
      <c r="AO73" s="55">
        <f t="shared" si="63"/>
        <v>1</v>
      </c>
      <c r="AP73" s="56">
        <f t="shared" si="64"/>
        <v>14</v>
      </c>
      <c r="AQ73" s="78">
        <f t="shared" si="65"/>
        <v>0.77777777777777779</v>
      </c>
      <c r="AR73" s="79" t="s">
        <v>103</v>
      </c>
    </row>
    <row r="74" spans="1:49" s="59" customFormat="1" x14ac:dyDescent="0.25">
      <c r="A74" s="34">
        <v>70</v>
      </c>
      <c r="B74" s="61" t="s">
        <v>104</v>
      </c>
      <c r="C74" s="36">
        <v>113</v>
      </c>
      <c r="D74" s="37">
        <v>133</v>
      </c>
      <c r="E74" s="38">
        <f t="shared" si="46"/>
        <v>1</v>
      </c>
      <c r="F74" s="39">
        <v>3300</v>
      </c>
      <c r="G74" s="37">
        <v>3274</v>
      </c>
      <c r="H74" s="40">
        <f t="shared" si="47"/>
        <v>1</v>
      </c>
      <c r="I74" s="39">
        <v>96</v>
      </c>
      <c r="J74" s="37">
        <v>96</v>
      </c>
      <c r="K74" s="41">
        <f t="shared" si="48"/>
        <v>1</v>
      </c>
      <c r="L74" s="37">
        <v>5298</v>
      </c>
      <c r="M74" s="37">
        <v>100</v>
      </c>
      <c r="N74" s="42">
        <f t="shared" si="49"/>
        <v>2</v>
      </c>
      <c r="O74" s="36">
        <v>258</v>
      </c>
      <c r="P74" s="42">
        <f t="shared" si="45"/>
        <v>1</v>
      </c>
      <c r="Q74" s="64">
        <v>324</v>
      </c>
      <c r="R74" s="37">
        <v>3464</v>
      </c>
      <c r="S74" s="42">
        <f t="shared" si="50"/>
        <v>2</v>
      </c>
      <c r="T74" s="44">
        <f t="shared" si="51"/>
        <v>8</v>
      </c>
      <c r="U74" s="36">
        <v>90</v>
      </c>
      <c r="V74" s="46">
        <f t="shared" si="52"/>
        <v>1</v>
      </c>
      <c r="W74" s="37">
        <v>84</v>
      </c>
      <c r="X74" s="47">
        <f t="shared" si="53"/>
        <v>1</v>
      </c>
      <c r="Y74" s="36">
        <v>71378</v>
      </c>
      <c r="Z74" s="46">
        <f t="shared" si="54"/>
        <v>1</v>
      </c>
      <c r="AA74" s="36">
        <v>28816</v>
      </c>
      <c r="AB74" s="48">
        <f t="shared" si="55"/>
        <v>1</v>
      </c>
      <c r="AC74" s="49">
        <v>99</v>
      </c>
      <c r="AD74" s="47">
        <f t="shared" si="56"/>
        <v>1</v>
      </c>
      <c r="AE74" s="50">
        <f t="shared" si="57"/>
        <v>5</v>
      </c>
      <c r="AF74" s="36">
        <v>9967</v>
      </c>
      <c r="AG74" s="51">
        <f t="shared" si="58"/>
        <v>1.8812759531898831</v>
      </c>
      <c r="AH74" s="52">
        <f t="shared" si="59"/>
        <v>0</v>
      </c>
      <c r="AI74" s="36">
        <v>9636</v>
      </c>
      <c r="AJ74" s="36">
        <f t="shared" si="60"/>
        <v>2.943188759926695</v>
      </c>
      <c r="AK74" s="53">
        <f t="shared" si="67"/>
        <v>0</v>
      </c>
      <c r="AL74" s="36">
        <v>3275</v>
      </c>
      <c r="AM74" s="36">
        <f t="shared" si="61"/>
        <v>24.624060150375939</v>
      </c>
      <c r="AN74" s="54">
        <f t="shared" si="62"/>
        <v>1</v>
      </c>
      <c r="AO74" s="55">
        <f t="shared" si="63"/>
        <v>1</v>
      </c>
      <c r="AP74" s="56">
        <f t="shared" si="64"/>
        <v>14</v>
      </c>
      <c r="AQ74" s="78">
        <f t="shared" si="65"/>
        <v>0.77777777777777779</v>
      </c>
      <c r="AR74" s="79" t="s">
        <v>104</v>
      </c>
    </row>
    <row r="75" spans="1:49" s="59" customFormat="1" x14ac:dyDescent="0.25">
      <c r="A75" s="60">
        <f t="shared" si="66"/>
        <v>71</v>
      </c>
      <c r="B75" s="61" t="s">
        <v>105</v>
      </c>
      <c r="C75" s="36">
        <f>13+1</f>
        <v>14</v>
      </c>
      <c r="D75" s="37">
        <v>16</v>
      </c>
      <c r="E75" s="38">
        <f t="shared" si="46"/>
        <v>1</v>
      </c>
      <c r="F75" s="39">
        <v>158</v>
      </c>
      <c r="G75" s="37">
        <v>172</v>
      </c>
      <c r="H75" s="40">
        <v>1</v>
      </c>
      <c r="I75" s="39">
        <v>10</v>
      </c>
      <c r="J75" s="37">
        <v>10</v>
      </c>
      <c r="K75" s="41">
        <f t="shared" si="48"/>
        <v>1</v>
      </c>
      <c r="L75" s="37">
        <v>231</v>
      </c>
      <c r="M75" s="37">
        <v>100</v>
      </c>
      <c r="N75" s="42">
        <f t="shared" si="49"/>
        <v>2</v>
      </c>
      <c r="O75" s="69">
        <v>171</v>
      </c>
      <c r="P75" s="42">
        <v>1</v>
      </c>
      <c r="Q75" s="43">
        <v>273</v>
      </c>
      <c r="R75" s="37">
        <v>324</v>
      </c>
      <c r="S75" s="42">
        <f t="shared" si="50"/>
        <v>2</v>
      </c>
      <c r="T75" s="44">
        <f t="shared" si="51"/>
        <v>8</v>
      </c>
      <c r="U75" s="36">
        <v>93</v>
      </c>
      <c r="V75" s="46">
        <f t="shared" si="52"/>
        <v>1</v>
      </c>
      <c r="W75" s="37">
        <v>96</v>
      </c>
      <c r="X75" s="47">
        <f t="shared" si="53"/>
        <v>2</v>
      </c>
      <c r="Y75" s="36">
        <v>5939</v>
      </c>
      <c r="Z75" s="46">
        <f t="shared" si="54"/>
        <v>1</v>
      </c>
      <c r="AA75" s="36">
        <v>2660</v>
      </c>
      <c r="AB75" s="48">
        <f t="shared" si="55"/>
        <v>1</v>
      </c>
      <c r="AC75" s="49">
        <v>100</v>
      </c>
      <c r="AD75" s="47">
        <f t="shared" si="56"/>
        <v>1</v>
      </c>
      <c r="AE75" s="50">
        <f t="shared" si="57"/>
        <v>6</v>
      </c>
      <c r="AF75" s="36">
        <v>216</v>
      </c>
      <c r="AG75" s="51">
        <f t="shared" si="58"/>
        <v>0.93506493506493504</v>
      </c>
      <c r="AH75" s="52">
        <f t="shared" si="59"/>
        <v>0</v>
      </c>
      <c r="AI75" s="36">
        <v>21</v>
      </c>
      <c r="AJ75" s="36">
        <f t="shared" si="60"/>
        <v>0.12209302325581395</v>
      </c>
      <c r="AK75" s="53">
        <f t="shared" si="67"/>
        <v>0</v>
      </c>
      <c r="AL75" s="36">
        <v>311</v>
      </c>
      <c r="AM75" s="36">
        <f t="shared" si="61"/>
        <v>19.4375</v>
      </c>
      <c r="AN75" s="54">
        <f t="shared" si="62"/>
        <v>0</v>
      </c>
      <c r="AO75" s="55">
        <f t="shared" si="63"/>
        <v>0</v>
      </c>
      <c r="AP75" s="56">
        <f t="shared" si="64"/>
        <v>14</v>
      </c>
      <c r="AQ75" s="78">
        <f t="shared" si="65"/>
        <v>0.77777777777777779</v>
      </c>
      <c r="AR75" s="79" t="s">
        <v>105</v>
      </c>
    </row>
    <row r="76" spans="1:49" s="59" customFormat="1" x14ac:dyDescent="0.25">
      <c r="A76" s="60">
        <f t="shared" si="66"/>
        <v>72</v>
      </c>
      <c r="B76" s="61" t="s">
        <v>106</v>
      </c>
      <c r="C76" s="36">
        <f>38+1</f>
        <v>39</v>
      </c>
      <c r="D76" s="37">
        <v>43</v>
      </c>
      <c r="E76" s="38">
        <f t="shared" si="46"/>
        <v>1</v>
      </c>
      <c r="F76" s="39">
        <v>710</v>
      </c>
      <c r="G76" s="37">
        <v>700</v>
      </c>
      <c r="H76" s="40">
        <f t="shared" ref="H76:H82" si="68">IF(OR(0.04&gt;=(F76-G76)/F76),(-0.04&lt;=(F76-G76)/F76)*1,0)</f>
        <v>1</v>
      </c>
      <c r="I76" s="39">
        <v>29</v>
      </c>
      <c r="J76" s="37">
        <v>29</v>
      </c>
      <c r="K76" s="41">
        <f t="shared" si="48"/>
        <v>1</v>
      </c>
      <c r="L76" s="37">
        <v>1163</v>
      </c>
      <c r="M76" s="37">
        <v>99</v>
      </c>
      <c r="N76" s="42">
        <f t="shared" si="49"/>
        <v>2</v>
      </c>
      <c r="O76" s="36">
        <v>211</v>
      </c>
      <c r="P76" s="42">
        <f t="shared" ref="P76:P93" si="69">IF(O76&gt;=200,1,0)</f>
        <v>1</v>
      </c>
      <c r="Q76" s="80">
        <v>880</v>
      </c>
      <c r="R76" s="37">
        <v>1127</v>
      </c>
      <c r="S76" s="42">
        <f t="shared" si="50"/>
        <v>2</v>
      </c>
      <c r="T76" s="44">
        <f t="shared" si="51"/>
        <v>8</v>
      </c>
      <c r="U76" s="36">
        <v>87</v>
      </c>
      <c r="V76" s="46">
        <f t="shared" si="52"/>
        <v>1</v>
      </c>
      <c r="W76" s="37">
        <v>82</v>
      </c>
      <c r="X76" s="47">
        <f t="shared" si="53"/>
        <v>1</v>
      </c>
      <c r="Y76" s="36">
        <v>26794</v>
      </c>
      <c r="Z76" s="46">
        <f t="shared" si="54"/>
        <v>1</v>
      </c>
      <c r="AA76" s="36">
        <v>7166</v>
      </c>
      <c r="AB76" s="48">
        <f t="shared" si="55"/>
        <v>1</v>
      </c>
      <c r="AC76" s="49">
        <v>94</v>
      </c>
      <c r="AD76" s="47">
        <f t="shared" si="56"/>
        <v>1</v>
      </c>
      <c r="AE76" s="50">
        <f t="shared" si="57"/>
        <v>5</v>
      </c>
      <c r="AF76" s="36">
        <v>1177</v>
      </c>
      <c r="AG76" s="51">
        <f t="shared" si="58"/>
        <v>1.0120378331900257</v>
      </c>
      <c r="AH76" s="52">
        <f t="shared" si="59"/>
        <v>0</v>
      </c>
      <c r="AI76" s="36">
        <v>419</v>
      </c>
      <c r="AJ76" s="36">
        <f t="shared" si="60"/>
        <v>0.59857142857142853</v>
      </c>
      <c r="AK76" s="53">
        <f t="shared" si="67"/>
        <v>0</v>
      </c>
      <c r="AL76" s="36">
        <v>1187</v>
      </c>
      <c r="AM76" s="36">
        <f t="shared" si="61"/>
        <v>27.604651162790699</v>
      </c>
      <c r="AN76" s="54">
        <f t="shared" si="62"/>
        <v>1</v>
      </c>
      <c r="AO76" s="55">
        <f t="shared" si="63"/>
        <v>1</v>
      </c>
      <c r="AP76" s="56">
        <f t="shared" si="64"/>
        <v>14</v>
      </c>
      <c r="AQ76" s="78">
        <f t="shared" si="65"/>
        <v>0.77777777777777779</v>
      </c>
      <c r="AR76" s="79" t="s">
        <v>106</v>
      </c>
      <c r="AS76" s="32"/>
      <c r="AT76" s="32"/>
      <c r="AU76" s="32"/>
      <c r="AV76" s="32"/>
      <c r="AW76" s="32"/>
    </row>
    <row r="77" spans="1:49" s="59" customFormat="1" x14ac:dyDescent="0.25">
      <c r="A77" s="34">
        <v>73</v>
      </c>
      <c r="B77" s="61" t="s">
        <v>107</v>
      </c>
      <c r="C77" s="36">
        <v>47</v>
      </c>
      <c r="D77" s="37">
        <v>51</v>
      </c>
      <c r="E77" s="38">
        <f t="shared" si="46"/>
        <v>1</v>
      </c>
      <c r="F77" s="39">
        <v>910</v>
      </c>
      <c r="G77" s="37">
        <v>908</v>
      </c>
      <c r="H77" s="40">
        <f t="shared" si="68"/>
        <v>1</v>
      </c>
      <c r="I77" s="39">
        <v>34</v>
      </c>
      <c r="J77" s="37">
        <v>34</v>
      </c>
      <c r="K77" s="41">
        <f t="shared" si="48"/>
        <v>1</v>
      </c>
      <c r="L77" s="37">
        <v>1309</v>
      </c>
      <c r="M77" s="37">
        <v>96</v>
      </c>
      <c r="N77" s="42">
        <f t="shared" si="49"/>
        <v>2</v>
      </c>
      <c r="O77" s="36">
        <v>617</v>
      </c>
      <c r="P77" s="42">
        <f t="shared" si="69"/>
        <v>1</v>
      </c>
      <c r="Q77" s="43">
        <v>1081</v>
      </c>
      <c r="R77" s="37">
        <v>1278</v>
      </c>
      <c r="S77" s="42">
        <f t="shared" si="50"/>
        <v>2</v>
      </c>
      <c r="T77" s="44">
        <f t="shared" si="51"/>
        <v>8</v>
      </c>
      <c r="U77" s="36">
        <v>87</v>
      </c>
      <c r="V77" s="46">
        <f t="shared" si="52"/>
        <v>1</v>
      </c>
      <c r="W77" s="37">
        <v>81</v>
      </c>
      <c r="X77" s="47">
        <f t="shared" si="53"/>
        <v>1</v>
      </c>
      <c r="Y77" s="36">
        <v>24830</v>
      </c>
      <c r="Z77" s="46">
        <f t="shared" si="54"/>
        <v>1</v>
      </c>
      <c r="AA77" s="36">
        <v>8010</v>
      </c>
      <c r="AB77" s="48">
        <f t="shared" si="55"/>
        <v>1</v>
      </c>
      <c r="AC77" s="49">
        <v>98</v>
      </c>
      <c r="AD77" s="47">
        <f t="shared" si="56"/>
        <v>1</v>
      </c>
      <c r="AE77" s="50">
        <f t="shared" si="57"/>
        <v>5</v>
      </c>
      <c r="AF77" s="36">
        <v>1410</v>
      </c>
      <c r="AG77" s="51">
        <f t="shared" si="58"/>
        <v>1.0771581359816653</v>
      </c>
      <c r="AH77" s="52">
        <f t="shared" si="59"/>
        <v>0</v>
      </c>
      <c r="AI77" s="36">
        <v>1303</v>
      </c>
      <c r="AJ77" s="36">
        <f t="shared" si="60"/>
        <v>1.4350220264317182</v>
      </c>
      <c r="AK77" s="53">
        <f t="shared" si="67"/>
        <v>0</v>
      </c>
      <c r="AL77" s="36">
        <v>1260</v>
      </c>
      <c r="AM77" s="36">
        <f t="shared" si="61"/>
        <v>24.705882352941178</v>
      </c>
      <c r="AN77" s="54">
        <f t="shared" si="62"/>
        <v>1</v>
      </c>
      <c r="AO77" s="55">
        <f t="shared" si="63"/>
        <v>1</v>
      </c>
      <c r="AP77" s="56">
        <f t="shared" si="64"/>
        <v>14</v>
      </c>
      <c r="AQ77" s="78">
        <f t="shared" si="65"/>
        <v>0.77777777777777779</v>
      </c>
      <c r="AR77" s="79" t="s">
        <v>107</v>
      </c>
    </row>
    <row r="78" spans="1:49" s="59" customFormat="1" x14ac:dyDescent="0.25">
      <c r="A78" s="60">
        <f t="shared" si="66"/>
        <v>74</v>
      </c>
      <c r="B78" s="61" t="s">
        <v>108</v>
      </c>
      <c r="C78" s="36">
        <v>83</v>
      </c>
      <c r="D78" s="37">
        <v>91</v>
      </c>
      <c r="E78" s="38">
        <f t="shared" si="46"/>
        <v>1</v>
      </c>
      <c r="F78" s="39">
        <v>2660</v>
      </c>
      <c r="G78" s="37">
        <v>2685</v>
      </c>
      <c r="H78" s="40">
        <f t="shared" si="68"/>
        <v>1</v>
      </c>
      <c r="I78" s="39">
        <v>70</v>
      </c>
      <c r="J78" s="37">
        <v>70</v>
      </c>
      <c r="K78" s="41">
        <f t="shared" si="48"/>
        <v>1</v>
      </c>
      <c r="L78" s="37">
        <v>4075</v>
      </c>
      <c r="M78" s="37">
        <v>94</v>
      </c>
      <c r="N78" s="42">
        <f t="shared" si="49"/>
        <v>1</v>
      </c>
      <c r="O78" s="36">
        <v>674</v>
      </c>
      <c r="P78" s="42">
        <f t="shared" si="69"/>
        <v>1</v>
      </c>
      <c r="Q78" s="81">
        <v>2255</v>
      </c>
      <c r="R78" s="37">
        <v>2645</v>
      </c>
      <c r="S78" s="42">
        <f t="shared" si="50"/>
        <v>2</v>
      </c>
      <c r="T78" s="44">
        <f t="shared" si="51"/>
        <v>7</v>
      </c>
      <c r="U78" s="36">
        <v>93</v>
      </c>
      <c r="V78" s="46">
        <f t="shared" si="52"/>
        <v>1</v>
      </c>
      <c r="W78" s="37">
        <v>87</v>
      </c>
      <c r="X78" s="47">
        <f t="shared" si="53"/>
        <v>1</v>
      </c>
      <c r="Y78" s="36">
        <v>57766</v>
      </c>
      <c r="Z78" s="46">
        <f t="shared" si="54"/>
        <v>1</v>
      </c>
      <c r="AA78" s="36">
        <v>31962</v>
      </c>
      <c r="AB78" s="48">
        <f t="shared" si="55"/>
        <v>1</v>
      </c>
      <c r="AC78" s="49">
        <v>99</v>
      </c>
      <c r="AD78" s="47">
        <f t="shared" si="56"/>
        <v>1</v>
      </c>
      <c r="AE78" s="50">
        <f t="shared" si="57"/>
        <v>5</v>
      </c>
      <c r="AF78" s="36">
        <v>11055</v>
      </c>
      <c r="AG78" s="51">
        <f t="shared" si="58"/>
        <v>2.712883435582822</v>
      </c>
      <c r="AH78" s="52">
        <f t="shared" si="59"/>
        <v>1</v>
      </c>
      <c r="AI78" s="36">
        <v>6779</v>
      </c>
      <c r="AJ78" s="36">
        <f t="shared" si="60"/>
        <v>2.5247672253258844</v>
      </c>
      <c r="AK78" s="53">
        <f t="shared" si="67"/>
        <v>0</v>
      </c>
      <c r="AL78" s="36">
        <v>3119</v>
      </c>
      <c r="AM78" s="36">
        <f t="shared" si="61"/>
        <v>34.274725274725277</v>
      </c>
      <c r="AN78" s="54">
        <f t="shared" si="62"/>
        <v>1</v>
      </c>
      <c r="AO78" s="55">
        <f t="shared" si="63"/>
        <v>2</v>
      </c>
      <c r="AP78" s="56">
        <f t="shared" si="64"/>
        <v>14</v>
      </c>
      <c r="AQ78" s="78">
        <f t="shared" si="65"/>
        <v>0.77777777777777779</v>
      </c>
      <c r="AR78" s="79" t="s">
        <v>108</v>
      </c>
    </row>
    <row r="79" spans="1:49" s="59" customFormat="1" x14ac:dyDescent="0.25">
      <c r="A79" s="60">
        <f t="shared" si="66"/>
        <v>75</v>
      </c>
      <c r="B79" s="61" t="s">
        <v>109</v>
      </c>
      <c r="C79" s="36">
        <f>48+7</f>
        <v>55</v>
      </c>
      <c r="D79" s="37">
        <v>56</v>
      </c>
      <c r="E79" s="38">
        <f t="shared" si="46"/>
        <v>1</v>
      </c>
      <c r="F79" s="39">
        <v>980</v>
      </c>
      <c r="G79" s="37">
        <v>974</v>
      </c>
      <c r="H79" s="40">
        <f t="shared" si="68"/>
        <v>1</v>
      </c>
      <c r="I79" s="39">
        <v>34</v>
      </c>
      <c r="J79" s="37">
        <v>34</v>
      </c>
      <c r="K79" s="41">
        <f t="shared" si="48"/>
        <v>1</v>
      </c>
      <c r="L79" s="37">
        <v>1086</v>
      </c>
      <c r="M79" s="37">
        <v>100</v>
      </c>
      <c r="N79" s="42">
        <f t="shared" si="49"/>
        <v>2</v>
      </c>
      <c r="O79" s="36">
        <v>609</v>
      </c>
      <c r="P79" s="42">
        <f t="shared" si="69"/>
        <v>1</v>
      </c>
      <c r="Q79" s="43">
        <v>1165</v>
      </c>
      <c r="R79" s="37">
        <v>1375</v>
      </c>
      <c r="S79" s="42">
        <f t="shared" si="50"/>
        <v>2</v>
      </c>
      <c r="T79" s="44">
        <f t="shared" si="51"/>
        <v>8</v>
      </c>
      <c r="U79" s="36">
        <v>88</v>
      </c>
      <c r="V79" s="46">
        <f t="shared" si="52"/>
        <v>1</v>
      </c>
      <c r="W79" s="37">
        <v>83</v>
      </c>
      <c r="X79" s="47">
        <f t="shared" si="53"/>
        <v>1</v>
      </c>
      <c r="Y79" s="36">
        <v>17579</v>
      </c>
      <c r="Z79" s="46">
        <f t="shared" si="54"/>
        <v>1</v>
      </c>
      <c r="AA79" s="36">
        <v>10699</v>
      </c>
      <c r="AB79" s="48">
        <f t="shared" si="55"/>
        <v>1</v>
      </c>
      <c r="AC79" s="49">
        <v>98</v>
      </c>
      <c r="AD79" s="47">
        <f t="shared" si="56"/>
        <v>1</v>
      </c>
      <c r="AE79" s="50">
        <f t="shared" si="57"/>
        <v>5</v>
      </c>
      <c r="AF79" s="36">
        <v>1734</v>
      </c>
      <c r="AG79" s="51">
        <f t="shared" si="58"/>
        <v>1.5966850828729282</v>
      </c>
      <c r="AH79" s="52">
        <f t="shared" si="59"/>
        <v>0</v>
      </c>
      <c r="AI79" s="36">
        <v>2986</v>
      </c>
      <c r="AJ79" s="36">
        <f t="shared" si="60"/>
        <v>3.0657084188911705</v>
      </c>
      <c r="AK79" s="53">
        <f t="shared" si="67"/>
        <v>0</v>
      </c>
      <c r="AL79" s="36">
        <v>1046</v>
      </c>
      <c r="AM79" s="36">
        <f t="shared" si="61"/>
        <v>18.678571428571427</v>
      </c>
      <c r="AN79" s="54">
        <f t="shared" si="62"/>
        <v>0</v>
      </c>
      <c r="AO79" s="55">
        <f t="shared" si="63"/>
        <v>0</v>
      </c>
      <c r="AP79" s="56">
        <f t="shared" si="64"/>
        <v>13</v>
      </c>
      <c r="AQ79" s="82">
        <f t="shared" si="65"/>
        <v>0.72222222222222221</v>
      </c>
      <c r="AR79" s="83" t="s">
        <v>109</v>
      </c>
    </row>
    <row r="80" spans="1:49" s="59" customFormat="1" x14ac:dyDescent="0.25">
      <c r="A80" s="34">
        <v>76</v>
      </c>
      <c r="B80" s="61" t="s">
        <v>110</v>
      </c>
      <c r="C80" s="36">
        <v>44</v>
      </c>
      <c r="D80" s="37">
        <v>54</v>
      </c>
      <c r="E80" s="38">
        <f t="shared" si="46"/>
        <v>1</v>
      </c>
      <c r="F80" s="39">
        <v>1002</v>
      </c>
      <c r="G80" s="37">
        <v>994</v>
      </c>
      <c r="H80" s="40">
        <f t="shared" si="68"/>
        <v>1</v>
      </c>
      <c r="I80" s="39">
        <v>35</v>
      </c>
      <c r="J80" s="37">
        <v>35</v>
      </c>
      <c r="K80" s="41">
        <f t="shared" si="48"/>
        <v>1</v>
      </c>
      <c r="L80" s="37">
        <v>1286</v>
      </c>
      <c r="M80" s="37">
        <v>99</v>
      </c>
      <c r="N80" s="42">
        <f t="shared" si="49"/>
        <v>2</v>
      </c>
      <c r="O80" s="36">
        <v>535</v>
      </c>
      <c r="P80" s="42">
        <f t="shared" si="69"/>
        <v>1</v>
      </c>
      <c r="Q80" s="84">
        <v>321</v>
      </c>
      <c r="R80" s="37">
        <v>1321</v>
      </c>
      <c r="S80" s="42">
        <f t="shared" si="50"/>
        <v>2</v>
      </c>
      <c r="T80" s="44">
        <f t="shared" si="51"/>
        <v>8</v>
      </c>
      <c r="U80" s="36">
        <v>92</v>
      </c>
      <c r="V80" s="46">
        <f t="shared" si="52"/>
        <v>1</v>
      </c>
      <c r="W80" s="37">
        <v>78</v>
      </c>
      <c r="X80" s="47">
        <f t="shared" si="53"/>
        <v>0</v>
      </c>
      <c r="Y80" s="36">
        <v>20001</v>
      </c>
      <c r="Z80" s="46">
        <f t="shared" si="54"/>
        <v>1</v>
      </c>
      <c r="AA80" s="36">
        <v>9253</v>
      </c>
      <c r="AB80" s="48">
        <f t="shared" si="55"/>
        <v>1</v>
      </c>
      <c r="AC80" s="49">
        <v>99</v>
      </c>
      <c r="AD80" s="47">
        <f t="shared" si="56"/>
        <v>1</v>
      </c>
      <c r="AE80" s="50">
        <f t="shared" si="57"/>
        <v>4</v>
      </c>
      <c r="AF80" s="36">
        <v>4382</v>
      </c>
      <c r="AG80" s="51">
        <f t="shared" si="58"/>
        <v>3.4074650077760498</v>
      </c>
      <c r="AH80" s="52">
        <f t="shared" si="59"/>
        <v>1</v>
      </c>
      <c r="AI80" s="36">
        <v>3078</v>
      </c>
      <c r="AJ80" s="36">
        <f t="shared" si="60"/>
        <v>3.0965794768611672</v>
      </c>
      <c r="AK80" s="53">
        <f t="shared" si="67"/>
        <v>0</v>
      </c>
      <c r="AL80" s="36">
        <v>1091</v>
      </c>
      <c r="AM80" s="36">
        <f t="shared" si="61"/>
        <v>20.203703703703702</v>
      </c>
      <c r="AN80" s="54">
        <f t="shared" si="62"/>
        <v>0</v>
      </c>
      <c r="AO80" s="55">
        <f t="shared" si="63"/>
        <v>1</v>
      </c>
      <c r="AP80" s="56">
        <f t="shared" si="64"/>
        <v>13</v>
      </c>
      <c r="AQ80" s="82">
        <f t="shared" si="65"/>
        <v>0.72222222222222221</v>
      </c>
      <c r="AR80" s="83" t="s">
        <v>110</v>
      </c>
      <c r="AS80" s="77"/>
      <c r="AT80" s="77"/>
      <c r="AU80" s="77"/>
      <c r="AV80" s="77"/>
      <c r="AW80" s="77"/>
    </row>
    <row r="81" spans="1:49" s="59" customFormat="1" x14ac:dyDescent="0.25">
      <c r="A81" s="60">
        <f t="shared" si="66"/>
        <v>77</v>
      </c>
      <c r="B81" s="61" t="s">
        <v>111</v>
      </c>
      <c r="C81" s="36">
        <f>29+1</f>
        <v>30</v>
      </c>
      <c r="D81" s="37">
        <v>40</v>
      </c>
      <c r="E81" s="38">
        <v>1</v>
      </c>
      <c r="F81" s="39">
        <v>659</v>
      </c>
      <c r="G81" s="37">
        <v>667</v>
      </c>
      <c r="H81" s="40">
        <f t="shared" si="68"/>
        <v>1</v>
      </c>
      <c r="I81" s="39">
        <v>22</v>
      </c>
      <c r="J81" s="37">
        <v>22</v>
      </c>
      <c r="K81" s="41">
        <f t="shared" si="48"/>
        <v>1</v>
      </c>
      <c r="L81" s="37">
        <v>814</v>
      </c>
      <c r="M81" s="37">
        <v>96</v>
      </c>
      <c r="N81" s="42">
        <f t="shared" si="49"/>
        <v>2</v>
      </c>
      <c r="O81" s="36">
        <v>302</v>
      </c>
      <c r="P81" s="42">
        <f t="shared" si="69"/>
        <v>1</v>
      </c>
      <c r="Q81" s="43">
        <v>699</v>
      </c>
      <c r="R81" s="37">
        <v>825</v>
      </c>
      <c r="S81" s="42">
        <f t="shared" si="50"/>
        <v>2</v>
      </c>
      <c r="T81" s="44">
        <f t="shared" si="51"/>
        <v>8</v>
      </c>
      <c r="U81" s="36">
        <v>92</v>
      </c>
      <c r="V81" s="46">
        <f t="shared" si="52"/>
        <v>1</v>
      </c>
      <c r="W81" s="37">
        <v>81</v>
      </c>
      <c r="X81" s="47">
        <f t="shared" si="53"/>
        <v>1</v>
      </c>
      <c r="Y81" s="36">
        <v>14428</v>
      </c>
      <c r="Z81" s="46">
        <f t="shared" si="54"/>
        <v>1</v>
      </c>
      <c r="AA81" s="36">
        <v>5335</v>
      </c>
      <c r="AB81" s="48">
        <f t="shared" si="55"/>
        <v>1</v>
      </c>
      <c r="AC81" s="49">
        <v>97</v>
      </c>
      <c r="AD81" s="47">
        <f t="shared" si="56"/>
        <v>1</v>
      </c>
      <c r="AE81" s="50">
        <f t="shared" si="57"/>
        <v>5</v>
      </c>
      <c r="AF81" s="36">
        <v>1048</v>
      </c>
      <c r="AG81" s="51">
        <f t="shared" si="58"/>
        <v>1.2874692874692875</v>
      </c>
      <c r="AH81" s="52">
        <f t="shared" si="59"/>
        <v>0</v>
      </c>
      <c r="AI81" s="36">
        <v>406</v>
      </c>
      <c r="AJ81" s="36">
        <f t="shared" si="60"/>
        <v>0.60869565217391308</v>
      </c>
      <c r="AK81" s="53">
        <f t="shared" si="67"/>
        <v>0</v>
      </c>
      <c r="AL81" s="36">
        <v>719</v>
      </c>
      <c r="AM81" s="36">
        <f t="shared" si="61"/>
        <v>17.975000000000001</v>
      </c>
      <c r="AN81" s="54">
        <f t="shared" si="62"/>
        <v>0</v>
      </c>
      <c r="AO81" s="55">
        <f t="shared" si="63"/>
        <v>0</v>
      </c>
      <c r="AP81" s="56">
        <f t="shared" si="64"/>
        <v>13</v>
      </c>
      <c r="AQ81" s="82">
        <f t="shared" si="65"/>
        <v>0.72222222222222221</v>
      </c>
      <c r="AR81" s="83" t="s">
        <v>111</v>
      </c>
    </row>
    <row r="82" spans="1:49" s="59" customFormat="1" x14ac:dyDescent="0.25">
      <c r="A82" s="60">
        <f t="shared" si="66"/>
        <v>78</v>
      </c>
      <c r="B82" s="61" t="s">
        <v>112</v>
      </c>
      <c r="C82" s="36">
        <v>47</v>
      </c>
      <c r="D82" s="37">
        <v>51</v>
      </c>
      <c r="E82" s="38">
        <f t="shared" ref="E82:E89" si="70">IF(OR(0.25&gt;=(C82-D82)/C82),(-0.25&lt;=(C82-D82)/C82)*1,0)</f>
        <v>1</v>
      </c>
      <c r="F82" s="39">
        <v>878</v>
      </c>
      <c r="G82" s="37">
        <v>878</v>
      </c>
      <c r="H82" s="40">
        <f t="shared" si="68"/>
        <v>1</v>
      </c>
      <c r="I82" s="39">
        <v>33</v>
      </c>
      <c r="J82" s="37">
        <v>33</v>
      </c>
      <c r="K82" s="41">
        <f t="shared" si="48"/>
        <v>1</v>
      </c>
      <c r="L82" s="37">
        <v>1184</v>
      </c>
      <c r="M82" s="37">
        <v>88</v>
      </c>
      <c r="N82" s="42">
        <f t="shared" si="49"/>
        <v>1</v>
      </c>
      <c r="O82" s="36">
        <v>337</v>
      </c>
      <c r="P82" s="42">
        <f t="shared" si="69"/>
        <v>1</v>
      </c>
      <c r="Q82" s="43">
        <v>844</v>
      </c>
      <c r="R82" s="37">
        <v>1208</v>
      </c>
      <c r="S82" s="42">
        <f t="shared" si="50"/>
        <v>2</v>
      </c>
      <c r="T82" s="44">
        <f t="shared" si="51"/>
        <v>7</v>
      </c>
      <c r="U82" s="36">
        <v>91</v>
      </c>
      <c r="V82" s="46">
        <f t="shared" si="52"/>
        <v>1</v>
      </c>
      <c r="W82" s="37">
        <v>80</v>
      </c>
      <c r="X82" s="47">
        <f t="shared" si="53"/>
        <v>1</v>
      </c>
      <c r="Y82" s="36">
        <v>20240</v>
      </c>
      <c r="Z82" s="46">
        <f t="shared" si="54"/>
        <v>1</v>
      </c>
      <c r="AA82" s="36">
        <v>7691</v>
      </c>
      <c r="AB82" s="48">
        <f t="shared" si="55"/>
        <v>1</v>
      </c>
      <c r="AC82" s="49">
        <v>91</v>
      </c>
      <c r="AD82" s="47">
        <f t="shared" si="56"/>
        <v>1</v>
      </c>
      <c r="AE82" s="50">
        <f t="shared" si="57"/>
        <v>5</v>
      </c>
      <c r="AF82" s="36">
        <v>535</v>
      </c>
      <c r="AG82" s="51">
        <f t="shared" si="58"/>
        <v>0.45185810810810811</v>
      </c>
      <c r="AH82" s="52">
        <f t="shared" si="59"/>
        <v>0</v>
      </c>
      <c r="AI82" s="36">
        <v>1279</v>
      </c>
      <c r="AJ82" s="36">
        <f t="shared" si="60"/>
        <v>1.4567198177676537</v>
      </c>
      <c r="AK82" s="53">
        <f t="shared" si="67"/>
        <v>0</v>
      </c>
      <c r="AL82" s="36">
        <v>1107</v>
      </c>
      <c r="AM82" s="36">
        <f t="shared" si="61"/>
        <v>21.705882352941178</v>
      </c>
      <c r="AN82" s="54">
        <f t="shared" si="62"/>
        <v>1</v>
      </c>
      <c r="AO82" s="55">
        <f t="shared" si="63"/>
        <v>1</v>
      </c>
      <c r="AP82" s="56">
        <f t="shared" si="64"/>
        <v>13</v>
      </c>
      <c r="AQ82" s="82">
        <f t="shared" si="65"/>
        <v>0.72222222222222221</v>
      </c>
      <c r="AR82" s="83" t="s">
        <v>112</v>
      </c>
      <c r="AS82" s="32"/>
      <c r="AT82" s="32"/>
      <c r="AU82" s="32"/>
      <c r="AV82" s="32"/>
      <c r="AW82" s="32"/>
    </row>
    <row r="83" spans="1:49" s="59" customFormat="1" x14ac:dyDescent="0.25">
      <c r="A83" s="34">
        <v>79</v>
      </c>
      <c r="B83" s="61" t="s">
        <v>113</v>
      </c>
      <c r="C83" s="36">
        <v>34</v>
      </c>
      <c r="D83" s="37">
        <v>37</v>
      </c>
      <c r="E83" s="38">
        <f t="shared" si="70"/>
        <v>1</v>
      </c>
      <c r="F83" s="39">
        <v>591</v>
      </c>
      <c r="G83" s="37">
        <v>618</v>
      </c>
      <c r="H83" s="40">
        <v>1</v>
      </c>
      <c r="I83" s="39">
        <v>26</v>
      </c>
      <c r="J83" s="87">
        <v>27</v>
      </c>
      <c r="K83" s="41">
        <f t="shared" si="48"/>
        <v>0</v>
      </c>
      <c r="L83" s="37">
        <v>820</v>
      </c>
      <c r="M83" s="37">
        <v>100</v>
      </c>
      <c r="N83" s="42">
        <f t="shared" si="49"/>
        <v>2</v>
      </c>
      <c r="O83" s="36">
        <v>303</v>
      </c>
      <c r="P83" s="42">
        <f t="shared" si="69"/>
        <v>1</v>
      </c>
      <c r="Q83" s="43">
        <v>820</v>
      </c>
      <c r="R83" s="37">
        <v>959</v>
      </c>
      <c r="S83" s="42">
        <f t="shared" si="50"/>
        <v>2</v>
      </c>
      <c r="T83" s="44">
        <f t="shared" si="51"/>
        <v>7</v>
      </c>
      <c r="U83" s="36">
        <v>93</v>
      </c>
      <c r="V83" s="46">
        <f t="shared" si="52"/>
        <v>1</v>
      </c>
      <c r="W83" s="37">
        <v>88</v>
      </c>
      <c r="X83" s="47">
        <f t="shared" si="53"/>
        <v>1</v>
      </c>
      <c r="Y83" s="36">
        <v>20006</v>
      </c>
      <c r="Z83" s="46">
        <f t="shared" si="54"/>
        <v>1</v>
      </c>
      <c r="AA83" s="36">
        <v>4184</v>
      </c>
      <c r="AB83" s="48">
        <f t="shared" si="55"/>
        <v>1</v>
      </c>
      <c r="AC83" s="49">
        <v>93</v>
      </c>
      <c r="AD83" s="47">
        <f t="shared" si="56"/>
        <v>1</v>
      </c>
      <c r="AE83" s="50">
        <f t="shared" si="57"/>
        <v>5</v>
      </c>
      <c r="AF83" s="36">
        <v>483</v>
      </c>
      <c r="AG83" s="51">
        <f t="shared" si="58"/>
        <v>0.58902439024390241</v>
      </c>
      <c r="AH83" s="52">
        <f t="shared" si="59"/>
        <v>0</v>
      </c>
      <c r="AI83" s="36">
        <v>733</v>
      </c>
      <c r="AJ83" s="36">
        <f t="shared" si="60"/>
        <v>1.1860841423948221</v>
      </c>
      <c r="AK83" s="53">
        <f t="shared" si="67"/>
        <v>0</v>
      </c>
      <c r="AL83" s="36">
        <v>813</v>
      </c>
      <c r="AM83" s="36">
        <f t="shared" si="61"/>
        <v>21.972972972972972</v>
      </c>
      <c r="AN83" s="54">
        <f t="shared" si="62"/>
        <v>1</v>
      </c>
      <c r="AO83" s="55">
        <f t="shared" si="63"/>
        <v>1</v>
      </c>
      <c r="AP83" s="56">
        <f t="shared" si="64"/>
        <v>13</v>
      </c>
      <c r="AQ83" s="82">
        <f t="shared" si="65"/>
        <v>0.72222222222222221</v>
      </c>
      <c r="AR83" s="83" t="s">
        <v>113</v>
      </c>
    </row>
    <row r="84" spans="1:49" s="32" customFormat="1" x14ac:dyDescent="0.25">
      <c r="A84" s="60">
        <f t="shared" si="66"/>
        <v>80</v>
      </c>
      <c r="B84" s="61" t="s">
        <v>114</v>
      </c>
      <c r="C84" s="36">
        <v>64</v>
      </c>
      <c r="D84" s="37">
        <v>71</v>
      </c>
      <c r="E84" s="38">
        <f t="shared" si="70"/>
        <v>1</v>
      </c>
      <c r="F84" s="39">
        <v>1289</v>
      </c>
      <c r="G84" s="37">
        <v>1299</v>
      </c>
      <c r="H84" s="40">
        <f>IF(OR(0.04&gt;=(F84-G84)/F84),(-0.04&lt;=(F84-G84)/F84)*1,0)</f>
        <v>1</v>
      </c>
      <c r="I84" s="39">
        <v>48</v>
      </c>
      <c r="J84" s="37">
        <v>48</v>
      </c>
      <c r="K84" s="41">
        <f t="shared" si="48"/>
        <v>1</v>
      </c>
      <c r="L84" s="37">
        <v>1715</v>
      </c>
      <c r="M84" s="37">
        <v>96</v>
      </c>
      <c r="N84" s="42">
        <f t="shared" si="49"/>
        <v>2</v>
      </c>
      <c r="O84" s="36">
        <v>574</v>
      </c>
      <c r="P84" s="42">
        <f t="shared" si="69"/>
        <v>1</v>
      </c>
      <c r="Q84" s="63">
        <v>1512</v>
      </c>
      <c r="R84" s="37">
        <v>1770</v>
      </c>
      <c r="S84" s="42">
        <f t="shared" si="50"/>
        <v>2</v>
      </c>
      <c r="T84" s="44">
        <f t="shared" si="51"/>
        <v>8</v>
      </c>
      <c r="U84" s="36">
        <v>85</v>
      </c>
      <c r="V84" s="46">
        <f t="shared" si="52"/>
        <v>1</v>
      </c>
      <c r="W84" s="37">
        <v>80</v>
      </c>
      <c r="X84" s="47">
        <f t="shared" si="53"/>
        <v>1</v>
      </c>
      <c r="Y84" s="36">
        <v>29994</v>
      </c>
      <c r="Z84" s="46">
        <f t="shared" si="54"/>
        <v>1</v>
      </c>
      <c r="AA84" s="36">
        <v>13955</v>
      </c>
      <c r="AB84" s="48">
        <f t="shared" si="55"/>
        <v>1</v>
      </c>
      <c r="AC84" s="49">
        <v>96</v>
      </c>
      <c r="AD84" s="47">
        <f t="shared" si="56"/>
        <v>1</v>
      </c>
      <c r="AE84" s="50">
        <f t="shared" si="57"/>
        <v>5</v>
      </c>
      <c r="AF84" s="36">
        <v>3639</v>
      </c>
      <c r="AG84" s="51">
        <f t="shared" si="58"/>
        <v>2.1218658892128279</v>
      </c>
      <c r="AH84" s="52">
        <f t="shared" si="59"/>
        <v>0</v>
      </c>
      <c r="AI84" s="36">
        <v>357</v>
      </c>
      <c r="AJ84" s="36">
        <f t="shared" si="60"/>
        <v>0.27482678983833719</v>
      </c>
      <c r="AK84" s="53">
        <f t="shared" si="67"/>
        <v>0</v>
      </c>
      <c r="AL84" s="36">
        <v>1304</v>
      </c>
      <c r="AM84" s="36">
        <f t="shared" si="61"/>
        <v>18.366197183098592</v>
      </c>
      <c r="AN84" s="54">
        <f t="shared" si="62"/>
        <v>0</v>
      </c>
      <c r="AO84" s="55">
        <f t="shared" si="63"/>
        <v>0</v>
      </c>
      <c r="AP84" s="56">
        <f t="shared" si="64"/>
        <v>13</v>
      </c>
      <c r="AQ84" s="82">
        <f t="shared" si="65"/>
        <v>0.72222222222222221</v>
      </c>
      <c r="AR84" s="83" t="s">
        <v>114</v>
      </c>
      <c r="AS84" s="59"/>
      <c r="AT84" s="59"/>
      <c r="AU84" s="59"/>
      <c r="AV84" s="59"/>
      <c r="AW84" s="59"/>
    </row>
    <row r="85" spans="1:49" s="32" customFormat="1" x14ac:dyDescent="0.25">
      <c r="A85" s="60">
        <f t="shared" si="66"/>
        <v>81</v>
      </c>
      <c r="B85" s="61" t="s">
        <v>115</v>
      </c>
      <c r="C85" s="36">
        <v>59</v>
      </c>
      <c r="D85" s="37">
        <v>70</v>
      </c>
      <c r="E85" s="38">
        <f t="shared" si="70"/>
        <v>1</v>
      </c>
      <c r="F85" s="39">
        <v>1714</v>
      </c>
      <c r="G85" s="37">
        <v>1784</v>
      </c>
      <c r="H85" s="40">
        <v>1</v>
      </c>
      <c r="I85" s="39">
        <v>54</v>
      </c>
      <c r="J85" s="37">
        <v>54</v>
      </c>
      <c r="K85" s="41">
        <f t="shared" si="48"/>
        <v>1</v>
      </c>
      <c r="L85" s="37">
        <v>2606</v>
      </c>
      <c r="M85" s="37">
        <v>94</v>
      </c>
      <c r="N85" s="42">
        <f t="shared" si="49"/>
        <v>1</v>
      </c>
      <c r="O85" s="36">
        <v>367</v>
      </c>
      <c r="P85" s="42">
        <f t="shared" si="69"/>
        <v>1</v>
      </c>
      <c r="Q85" s="43">
        <v>1664</v>
      </c>
      <c r="R85" s="37">
        <v>1955</v>
      </c>
      <c r="S85" s="42">
        <f t="shared" si="50"/>
        <v>2</v>
      </c>
      <c r="T85" s="44">
        <f t="shared" si="51"/>
        <v>7</v>
      </c>
      <c r="U85" s="36">
        <v>89</v>
      </c>
      <c r="V85" s="46">
        <f t="shared" si="52"/>
        <v>1</v>
      </c>
      <c r="W85" s="37">
        <v>85</v>
      </c>
      <c r="X85" s="47">
        <f t="shared" si="53"/>
        <v>1</v>
      </c>
      <c r="Y85" s="36">
        <v>52884</v>
      </c>
      <c r="Z85" s="46">
        <f t="shared" si="54"/>
        <v>1</v>
      </c>
      <c r="AA85" s="36">
        <v>20619</v>
      </c>
      <c r="AB85" s="48">
        <f t="shared" si="55"/>
        <v>1</v>
      </c>
      <c r="AC85" s="49">
        <v>94</v>
      </c>
      <c r="AD85" s="47">
        <f t="shared" si="56"/>
        <v>1</v>
      </c>
      <c r="AE85" s="50">
        <f t="shared" si="57"/>
        <v>5</v>
      </c>
      <c r="AF85" s="36">
        <v>1781</v>
      </c>
      <c r="AG85" s="51">
        <f t="shared" si="58"/>
        <v>0.68342287029930926</v>
      </c>
      <c r="AH85" s="52">
        <f t="shared" si="59"/>
        <v>0</v>
      </c>
      <c r="AI85" s="36">
        <v>2409</v>
      </c>
      <c r="AJ85" s="36">
        <f t="shared" si="60"/>
        <v>1.3503363228699552</v>
      </c>
      <c r="AK85" s="53">
        <f t="shared" si="67"/>
        <v>0</v>
      </c>
      <c r="AL85" s="36">
        <v>1631</v>
      </c>
      <c r="AM85" s="36">
        <f t="shared" si="61"/>
        <v>23.3</v>
      </c>
      <c r="AN85" s="54">
        <f t="shared" si="62"/>
        <v>1</v>
      </c>
      <c r="AO85" s="55">
        <f t="shared" si="63"/>
        <v>1</v>
      </c>
      <c r="AP85" s="56">
        <f t="shared" si="64"/>
        <v>13</v>
      </c>
      <c r="AQ85" s="82">
        <f t="shared" si="65"/>
        <v>0.72222222222222221</v>
      </c>
      <c r="AR85" s="83" t="s">
        <v>115</v>
      </c>
      <c r="AS85" s="59"/>
      <c r="AT85" s="59"/>
      <c r="AU85" s="59"/>
      <c r="AV85" s="59"/>
      <c r="AW85" s="59"/>
    </row>
    <row r="86" spans="1:49" s="32" customFormat="1" x14ac:dyDescent="0.25">
      <c r="A86" s="34">
        <v>82</v>
      </c>
      <c r="B86" s="61" t="s">
        <v>116</v>
      </c>
      <c r="C86" s="36">
        <f>47+2</f>
        <v>49</v>
      </c>
      <c r="D86" s="37">
        <v>55</v>
      </c>
      <c r="E86" s="38">
        <f t="shared" si="70"/>
        <v>1</v>
      </c>
      <c r="F86" s="39">
        <v>1089</v>
      </c>
      <c r="G86" s="37">
        <v>1090</v>
      </c>
      <c r="H86" s="40">
        <f t="shared" ref="H86:H93" si="71">IF(OR(0.04&gt;=(F86-G86)/F86),(-0.04&lt;=(F86-G86)/F86)*1,0)</f>
        <v>1</v>
      </c>
      <c r="I86" s="39">
        <v>36</v>
      </c>
      <c r="J86" s="37">
        <v>36</v>
      </c>
      <c r="K86" s="41">
        <f t="shared" si="48"/>
        <v>1</v>
      </c>
      <c r="L86" s="37">
        <v>1240</v>
      </c>
      <c r="M86" s="37">
        <v>100</v>
      </c>
      <c r="N86" s="42">
        <f t="shared" si="49"/>
        <v>2</v>
      </c>
      <c r="O86" s="36">
        <v>639</v>
      </c>
      <c r="P86" s="42">
        <f t="shared" si="69"/>
        <v>1</v>
      </c>
      <c r="Q86" s="43">
        <v>1158</v>
      </c>
      <c r="R86" s="37">
        <v>1380</v>
      </c>
      <c r="S86" s="42">
        <f t="shared" si="50"/>
        <v>2</v>
      </c>
      <c r="T86" s="44">
        <f t="shared" si="51"/>
        <v>8</v>
      </c>
      <c r="U86" s="36">
        <v>92</v>
      </c>
      <c r="V86" s="46">
        <f t="shared" si="52"/>
        <v>1</v>
      </c>
      <c r="W86" s="37">
        <v>83</v>
      </c>
      <c r="X86" s="47">
        <f t="shared" si="53"/>
        <v>1</v>
      </c>
      <c r="Y86" s="36">
        <v>20089</v>
      </c>
      <c r="Z86" s="46">
        <f t="shared" si="54"/>
        <v>1</v>
      </c>
      <c r="AA86" s="36">
        <v>10718</v>
      </c>
      <c r="AB86" s="48">
        <f t="shared" si="55"/>
        <v>1</v>
      </c>
      <c r="AC86" s="49">
        <v>99</v>
      </c>
      <c r="AD86" s="47">
        <f t="shared" si="56"/>
        <v>1</v>
      </c>
      <c r="AE86" s="50">
        <f t="shared" si="57"/>
        <v>5</v>
      </c>
      <c r="AF86" s="36">
        <v>2943</v>
      </c>
      <c r="AG86" s="51">
        <f t="shared" si="58"/>
        <v>2.3733870967741937</v>
      </c>
      <c r="AH86" s="52">
        <f t="shared" si="59"/>
        <v>0</v>
      </c>
      <c r="AI86" s="36">
        <v>1850</v>
      </c>
      <c r="AJ86" s="36">
        <f t="shared" si="60"/>
        <v>1.6972477064220184</v>
      </c>
      <c r="AK86" s="53">
        <f t="shared" si="67"/>
        <v>0</v>
      </c>
      <c r="AL86" s="36">
        <v>956</v>
      </c>
      <c r="AM86" s="36">
        <f t="shared" si="61"/>
        <v>17.381818181818183</v>
      </c>
      <c r="AN86" s="54">
        <f t="shared" si="62"/>
        <v>0</v>
      </c>
      <c r="AO86" s="55">
        <f t="shared" si="63"/>
        <v>0</v>
      </c>
      <c r="AP86" s="56">
        <f t="shared" si="64"/>
        <v>13</v>
      </c>
      <c r="AQ86" s="82">
        <f t="shared" si="65"/>
        <v>0.72222222222222221</v>
      </c>
      <c r="AR86" s="83" t="s">
        <v>116</v>
      </c>
    </row>
    <row r="87" spans="1:49" s="59" customFormat="1" x14ac:dyDescent="0.25">
      <c r="A87" s="60">
        <f t="shared" si="66"/>
        <v>83</v>
      </c>
      <c r="B87" s="61" t="s">
        <v>117</v>
      </c>
      <c r="C87" s="36">
        <f>58+2</f>
        <v>60</v>
      </c>
      <c r="D87" s="37">
        <v>68</v>
      </c>
      <c r="E87" s="38">
        <f t="shared" si="70"/>
        <v>1</v>
      </c>
      <c r="F87" s="39">
        <v>1536</v>
      </c>
      <c r="G87" s="37">
        <v>1552</v>
      </c>
      <c r="H87" s="40">
        <f t="shared" si="71"/>
        <v>1</v>
      </c>
      <c r="I87" s="39">
        <v>45</v>
      </c>
      <c r="J87" s="37">
        <v>45</v>
      </c>
      <c r="K87" s="41">
        <f t="shared" si="48"/>
        <v>1</v>
      </c>
      <c r="L87" s="37">
        <v>2340</v>
      </c>
      <c r="M87" s="37">
        <v>97</v>
      </c>
      <c r="N87" s="42">
        <f t="shared" si="49"/>
        <v>2</v>
      </c>
      <c r="O87" s="36">
        <v>741</v>
      </c>
      <c r="P87" s="42">
        <f t="shared" si="69"/>
        <v>1</v>
      </c>
      <c r="Q87" s="63">
        <v>1388</v>
      </c>
      <c r="R87" s="37">
        <v>1832</v>
      </c>
      <c r="S87" s="42">
        <f t="shared" si="50"/>
        <v>2</v>
      </c>
      <c r="T87" s="44">
        <f t="shared" si="51"/>
        <v>8</v>
      </c>
      <c r="U87" s="36">
        <v>91</v>
      </c>
      <c r="V87" s="46">
        <f t="shared" si="52"/>
        <v>1</v>
      </c>
      <c r="W87" s="37">
        <v>87</v>
      </c>
      <c r="X87" s="47">
        <f t="shared" si="53"/>
        <v>1</v>
      </c>
      <c r="Y87" s="36">
        <v>46084</v>
      </c>
      <c r="Z87" s="46">
        <f t="shared" si="54"/>
        <v>1</v>
      </c>
      <c r="AA87" s="36">
        <v>17893</v>
      </c>
      <c r="AB87" s="48">
        <f t="shared" si="55"/>
        <v>1</v>
      </c>
      <c r="AC87" s="49">
        <v>99</v>
      </c>
      <c r="AD87" s="47">
        <f t="shared" si="56"/>
        <v>1</v>
      </c>
      <c r="AE87" s="50">
        <f t="shared" si="57"/>
        <v>5</v>
      </c>
      <c r="AF87" s="36">
        <v>3220</v>
      </c>
      <c r="AG87" s="51">
        <f t="shared" si="58"/>
        <v>1.3760683760683761</v>
      </c>
      <c r="AH87" s="52">
        <f t="shared" si="59"/>
        <v>0</v>
      </c>
      <c r="AI87" s="36">
        <v>3681</v>
      </c>
      <c r="AJ87" s="36">
        <f t="shared" si="60"/>
        <v>2.3717783505154637</v>
      </c>
      <c r="AK87" s="53">
        <f t="shared" si="67"/>
        <v>0</v>
      </c>
      <c r="AL87" s="36">
        <v>1349</v>
      </c>
      <c r="AM87" s="36">
        <f t="shared" si="61"/>
        <v>19.838235294117649</v>
      </c>
      <c r="AN87" s="54">
        <f t="shared" si="62"/>
        <v>0</v>
      </c>
      <c r="AO87" s="55">
        <f t="shared" si="63"/>
        <v>0</v>
      </c>
      <c r="AP87" s="56">
        <f t="shared" si="64"/>
        <v>13</v>
      </c>
      <c r="AQ87" s="82">
        <f t="shared" si="65"/>
        <v>0.72222222222222221</v>
      </c>
      <c r="AR87" s="83" t="s">
        <v>117</v>
      </c>
    </row>
    <row r="88" spans="1:49" s="59" customFormat="1" x14ac:dyDescent="0.25">
      <c r="A88" s="60">
        <f t="shared" si="66"/>
        <v>84</v>
      </c>
      <c r="B88" s="61" t="s">
        <v>118</v>
      </c>
      <c r="C88" s="36">
        <f>33+1</f>
        <v>34</v>
      </c>
      <c r="D88" s="37">
        <v>41</v>
      </c>
      <c r="E88" s="38">
        <f t="shared" si="70"/>
        <v>1</v>
      </c>
      <c r="F88" s="39">
        <v>664</v>
      </c>
      <c r="G88" s="37">
        <v>663</v>
      </c>
      <c r="H88" s="40">
        <f t="shared" si="71"/>
        <v>1</v>
      </c>
      <c r="I88" s="39">
        <v>25</v>
      </c>
      <c r="J88" s="37">
        <v>25</v>
      </c>
      <c r="K88" s="41">
        <f t="shared" si="48"/>
        <v>1</v>
      </c>
      <c r="L88" s="37">
        <v>938</v>
      </c>
      <c r="M88" s="37">
        <v>95</v>
      </c>
      <c r="N88" s="42">
        <f t="shared" si="49"/>
        <v>2</v>
      </c>
      <c r="O88" s="36">
        <v>326</v>
      </c>
      <c r="P88" s="42">
        <f t="shared" si="69"/>
        <v>1</v>
      </c>
      <c r="Q88" s="43">
        <v>764</v>
      </c>
      <c r="R88" s="37">
        <v>980</v>
      </c>
      <c r="S88" s="42">
        <f t="shared" si="50"/>
        <v>2</v>
      </c>
      <c r="T88" s="44">
        <f t="shared" si="51"/>
        <v>8</v>
      </c>
      <c r="U88" s="36">
        <v>90</v>
      </c>
      <c r="V88" s="46">
        <f t="shared" si="52"/>
        <v>1</v>
      </c>
      <c r="W88" s="37">
        <v>86</v>
      </c>
      <c r="X88" s="47">
        <f t="shared" si="53"/>
        <v>1</v>
      </c>
      <c r="Y88" s="36">
        <v>23718</v>
      </c>
      <c r="Z88" s="46">
        <f t="shared" si="54"/>
        <v>1</v>
      </c>
      <c r="AA88" s="36">
        <v>5752</v>
      </c>
      <c r="AB88" s="48">
        <f t="shared" si="55"/>
        <v>1</v>
      </c>
      <c r="AC88" s="49">
        <v>98</v>
      </c>
      <c r="AD88" s="47">
        <f t="shared" si="56"/>
        <v>1</v>
      </c>
      <c r="AE88" s="50">
        <f t="shared" si="57"/>
        <v>5</v>
      </c>
      <c r="AF88" s="36">
        <v>1986</v>
      </c>
      <c r="AG88" s="51">
        <f t="shared" si="58"/>
        <v>2.1172707889125801</v>
      </c>
      <c r="AH88" s="52">
        <f t="shared" si="59"/>
        <v>0</v>
      </c>
      <c r="AI88" s="36">
        <v>1329</v>
      </c>
      <c r="AJ88" s="36">
        <f t="shared" si="60"/>
        <v>2.004524886877828</v>
      </c>
      <c r="AK88" s="53">
        <f t="shared" si="67"/>
        <v>0</v>
      </c>
      <c r="AL88" s="36">
        <v>840</v>
      </c>
      <c r="AM88" s="36">
        <f t="shared" si="61"/>
        <v>20.487804878048781</v>
      </c>
      <c r="AN88" s="54">
        <f t="shared" si="62"/>
        <v>0</v>
      </c>
      <c r="AO88" s="55">
        <f t="shared" si="63"/>
        <v>0</v>
      </c>
      <c r="AP88" s="56">
        <f t="shared" si="64"/>
        <v>13</v>
      </c>
      <c r="AQ88" s="82">
        <f t="shared" si="65"/>
        <v>0.72222222222222221</v>
      </c>
      <c r="AR88" s="83" t="s">
        <v>118</v>
      </c>
    </row>
    <row r="89" spans="1:49" s="59" customFormat="1" x14ac:dyDescent="0.25">
      <c r="A89" s="34">
        <v>85</v>
      </c>
      <c r="B89" s="61" t="s">
        <v>119</v>
      </c>
      <c r="C89" s="36">
        <f>52+1</f>
        <v>53</v>
      </c>
      <c r="D89" s="37">
        <v>60</v>
      </c>
      <c r="E89" s="38">
        <f t="shared" si="70"/>
        <v>1</v>
      </c>
      <c r="F89" s="39">
        <v>1241</v>
      </c>
      <c r="G89" s="37">
        <v>1245</v>
      </c>
      <c r="H89" s="40">
        <f t="shared" si="71"/>
        <v>1</v>
      </c>
      <c r="I89" s="39">
        <v>45</v>
      </c>
      <c r="J89" s="37">
        <v>45</v>
      </c>
      <c r="K89" s="41">
        <f t="shared" si="48"/>
        <v>1</v>
      </c>
      <c r="L89" s="37">
        <v>1303</v>
      </c>
      <c r="M89" s="37">
        <v>97</v>
      </c>
      <c r="N89" s="42">
        <f t="shared" si="49"/>
        <v>2</v>
      </c>
      <c r="O89" s="36">
        <v>422</v>
      </c>
      <c r="P89" s="42">
        <f t="shared" si="69"/>
        <v>1</v>
      </c>
      <c r="Q89" s="43">
        <v>1423</v>
      </c>
      <c r="R89" s="37">
        <v>1640</v>
      </c>
      <c r="S89" s="42">
        <f t="shared" si="50"/>
        <v>2</v>
      </c>
      <c r="T89" s="44">
        <f t="shared" si="51"/>
        <v>8</v>
      </c>
      <c r="U89" s="36">
        <v>77</v>
      </c>
      <c r="V89" s="46">
        <f t="shared" si="52"/>
        <v>0</v>
      </c>
      <c r="W89" s="37">
        <v>66</v>
      </c>
      <c r="X89" s="47">
        <f t="shared" si="53"/>
        <v>0</v>
      </c>
      <c r="Y89" s="36">
        <v>22641</v>
      </c>
      <c r="Z89" s="46">
        <f t="shared" si="54"/>
        <v>1</v>
      </c>
      <c r="AA89" s="36">
        <v>11578</v>
      </c>
      <c r="AB89" s="48">
        <f t="shared" si="55"/>
        <v>1</v>
      </c>
      <c r="AC89" s="49">
        <v>94</v>
      </c>
      <c r="AD89" s="47">
        <f t="shared" si="56"/>
        <v>1</v>
      </c>
      <c r="AE89" s="50">
        <f t="shared" si="57"/>
        <v>3</v>
      </c>
      <c r="AF89" s="36">
        <v>4761</v>
      </c>
      <c r="AG89" s="51">
        <f t="shared" si="58"/>
        <v>3.6538756715272447</v>
      </c>
      <c r="AH89" s="52">
        <f t="shared" si="59"/>
        <v>1</v>
      </c>
      <c r="AI89" s="36">
        <v>1326</v>
      </c>
      <c r="AJ89" s="36">
        <f t="shared" si="60"/>
        <v>1.0650602409638554</v>
      </c>
      <c r="AK89" s="53">
        <f t="shared" si="67"/>
        <v>0</v>
      </c>
      <c r="AL89" s="36">
        <v>1470</v>
      </c>
      <c r="AM89" s="36">
        <f t="shared" si="61"/>
        <v>24.5</v>
      </c>
      <c r="AN89" s="54">
        <f t="shared" si="62"/>
        <v>1</v>
      </c>
      <c r="AO89" s="55">
        <f t="shared" si="63"/>
        <v>2</v>
      </c>
      <c r="AP89" s="56">
        <f t="shared" si="64"/>
        <v>13</v>
      </c>
      <c r="AQ89" s="82">
        <f t="shared" si="65"/>
        <v>0.72222222222222221</v>
      </c>
      <c r="AR89" s="83" t="s">
        <v>119</v>
      </c>
    </row>
    <row r="90" spans="1:49" s="59" customFormat="1" x14ac:dyDescent="0.25">
      <c r="A90" s="60">
        <f t="shared" si="66"/>
        <v>86</v>
      </c>
      <c r="B90" s="61" t="s">
        <v>120</v>
      </c>
      <c r="C90" s="36">
        <f>36+1</f>
        <v>37</v>
      </c>
      <c r="D90" s="37">
        <v>49</v>
      </c>
      <c r="E90" s="38">
        <v>1</v>
      </c>
      <c r="F90" s="39">
        <v>925</v>
      </c>
      <c r="G90" s="37">
        <v>920</v>
      </c>
      <c r="H90" s="40">
        <f t="shared" si="71"/>
        <v>1</v>
      </c>
      <c r="I90" s="39">
        <v>30</v>
      </c>
      <c r="J90" s="37">
        <v>30</v>
      </c>
      <c r="K90" s="41">
        <f t="shared" si="48"/>
        <v>1</v>
      </c>
      <c r="L90" s="37">
        <v>1150</v>
      </c>
      <c r="M90" s="37">
        <v>98</v>
      </c>
      <c r="N90" s="42">
        <f t="shared" si="49"/>
        <v>2</v>
      </c>
      <c r="O90" s="36">
        <v>316</v>
      </c>
      <c r="P90" s="42">
        <f t="shared" si="69"/>
        <v>1</v>
      </c>
      <c r="Q90" s="70">
        <v>960</v>
      </c>
      <c r="R90" s="37">
        <v>1139</v>
      </c>
      <c r="S90" s="42">
        <f t="shared" si="50"/>
        <v>2</v>
      </c>
      <c r="T90" s="44">
        <f t="shared" si="51"/>
        <v>8</v>
      </c>
      <c r="U90" s="36">
        <v>86</v>
      </c>
      <c r="V90" s="46">
        <f t="shared" si="52"/>
        <v>1</v>
      </c>
      <c r="W90" s="37">
        <v>79</v>
      </c>
      <c r="X90" s="47">
        <f t="shared" si="53"/>
        <v>0</v>
      </c>
      <c r="Y90" s="36">
        <v>20881</v>
      </c>
      <c r="Z90" s="46">
        <f t="shared" si="54"/>
        <v>1</v>
      </c>
      <c r="AA90" s="36">
        <v>8603</v>
      </c>
      <c r="AB90" s="48">
        <f t="shared" si="55"/>
        <v>1</v>
      </c>
      <c r="AC90" s="49">
        <v>96</v>
      </c>
      <c r="AD90" s="47">
        <f t="shared" si="56"/>
        <v>1</v>
      </c>
      <c r="AE90" s="50">
        <f t="shared" si="57"/>
        <v>4</v>
      </c>
      <c r="AF90" s="36">
        <v>1918</v>
      </c>
      <c r="AG90" s="51">
        <f t="shared" si="58"/>
        <v>1.6678260869565218</v>
      </c>
      <c r="AH90" s="52">
        <f t="shared" si="59"/>
        <v>0</v>
      </c>
      <c r="AI90" s="36">
        <v>1071</v>
      </c>
      <c r="AJ90" s="36">
        <f t="shared" si="60"/>
        <v>1.1641304347826087</v>
      </c>
      <c r="AK90" s="53">
        <f t="shared" si="67"/>
        <v>0</v>
      </c>
      <c r="AL90" s="36">
        <v>945</v>
      </c>
      <c r="AM90" s="36">
        <f t="shared" si="61"/>
        <v>19.285714285714285</v>
      </c>
      <c r="AN90" s="54">
        <f t="shared" si="62"/>
        <v>0</v>
      </c>
      <c r="AO90" s="55">
        <f t="shared" si="63"/>
        <v>0</v>
      </c>
      <c r="AP90" s="56">
        <f t="shared" si="64"/>
        <v>12</v>
      </c>
      <c r="AQ90" s="85">
        <f t="shared" si="65"/>
        <v>0.66666666666666663</v>
      </c>
      <c r="AR90" s="86" t="s">
        <v>120</v>
      </c>
      <c r="AS90" s="32"/>
      <c r="AT90" s="32"/>
      <c r="AU90" s="32"/>
      <c r="AV90" s="32"/>
      <c r="AW90" s="32"/>
    </row>
    <row r="91" spans="1:49" s="59" customFormat="1" x14ac:dyDescent="0.25">
      <c r="A91" s="60">
        <f t="shared" si="66"/>
        <v>87</v>
      </c>
      <c r="B91" s="61" t="s">
        <v>121</v>
      </c>
      <c r="C91" s="36">
        <f>91+1</f>
        <v>92</v>
      </c>
      <c r="D91" s="37">
        <v>104</v>
      </c>
      <c r="E91" s="38">
        <f>IF(OR(0.25&gt;=(C91-D91)/C91),(-0.25&lt;=(C91-D91)/C91)*1,0)</f>
        <v>1</v>
      </c>
      <c r="F91" s="39">
        <v>2198</v>
      </c>
      <c r="G91" s="37">
        <v>2218</v>
      </c>
      <c r="H91" s="40">
        <f t="shared" si="71"/>
        <v>1</v>
      </c>
      <c r="I91" s="39">
        <v>69</v>
      </c>
      <c r="J91" s="37">
        <v>69</v>
      </c>
      <c r="K91" s="41">
        <f t="shared" si="48"/>
        <v>1</v>
      </c>
      <c r="L91" s="37">
        <v>3660</v>
      </c>
      <c r="M91" s="37">
        <v>99</v>
      </c>
      <c r="N91" s="42">
        <f t="shared" si="49"/>
        <v>2</v>
      </c>
      <c r="O91" s="36">
        <v>584</v>
      </c>
      <c r="P91" s="42">
        <f t="shared" si="69"/>
        <v>1</v>
      </c>
      <c r="Q91" s="43">
        <v>2172</v>
      </c>
      <c r="R91" s="37">
        <v>2478</v>
      </c>
      <c r="S91" s="42">
        <f t="shared" si="50"/>
        <v>2</v>
      </c>
      <c r="T91" s="44">
        <f t="shared" si="51"/>
        <v>8</v>
      </c>
      <c r="U91" s="36">
        <v>89</v>
      </c>
      <c r="V91" s="46">
        <f t="shared" si="52"/>
        <v>1</v>
      </c>
      <c r="W91" s="37">
        <v>71</v>
      </c>
      <c r="X91" s="47">
        <f t="shared" si="53"/>
        <v>0</v>
      </c>
      <c r="Y91" s="36">
        <v>37212</v>
      </c>
      <c r="Z91" s="46">
        <f t="shared" si="54"/>
        <v>0</v>
      </c>
      <c r="AA91" s="36">
        <v>18431</v>
      </c>
      <c r="AB91" s="48">
        <f t="shared" si="55"/>
        <v>1</v>
      </c>
      <c r="AC91" s="49">
        <v>99</v>
      </c>
      <c r="AD91" s="47">
        <f t="shared" si="56"/>
        <v>1</v>
      </c>
      <c r="AE91" s="50">
        <f t="shared" si="57"/>
        <v>3</v>
      </c>
      <c r="AF91" s="36">
        <v>5754</v>
      </c>
      <c r="AG91" s="51">
        <f t="shared" si="58"/>
        <v>1.5721311475409836</v>
      </c>
      <c r="AH91" s="52">
        <f t="shared" si="59"/>
        <v>0</v>
      </c>
      <c r="AI91" s="36">
        <v>2862</v>
      </c>
      <c r="AJ91" s="36">
        <f t="shared" si="60"/>
        <v>1.2903516681695222</v>
      </c>
      <c r="AK91" s="53">
        <f t="shared" si="67"/>
        <v>0</v>
      </c>
      <c r="AL91" s="36">
        <v>3175</v>
      </c>
      <c r="AM91" s="36">
        <f t="shared" si="61"/>
        <v>30.528846153846153</v>
      </c>
      <c r="AN91" s="54">
        <f t="shared" si="62"/>
        <v>1</v>
      </c>
      <c r="AO91" s="55">
        <f t="shared" si="63"/>
        <v>1</v>
      </c>
      <c r="AP91" s="56">
        <f t="shared" si="64"/>
        <v>12</v>
      </c>
      <c r="AQ91" s="85">
        <f t="shared" si="65"/>
        <v>0.66666666666666663</v>
      </c>
      <c r="AR91" s="86" t="s">
        <v>121</v>
      </c>
    </row>
    <row r="92" spans="1:49" s="59" customFormat="1" x14ac:dyDescent="0.25">
      <c r="A92" s="34">
        <v>88</v>
      </c>
      <c r="B92" s="61" t="s">
        <v>122</v>
      </c>
      <c r="C92" s="36">
        <f>46+1</f>
        <v>47</v>
      </c>
      <c r="D92" s="37">
        <v>56</v>
      </c>
      <c r="E92" s="38">
        <f>IF(OR(0.25&gt;=(C92-D92)/C92),(-0.25&lt;=(C92-D92)/C92)*1,0)</f>
        <v>1</v>
      </c>
      <c r="F92" s="39">
        <v>960</v>
      </c>
      <c r="G92" s="37">
        <v>967</v>
      </c>
      <c r="H92" s="40">
        <f t="shared" si="71"/>
        <v>1</v>
      </c>
      <c r="I92" s="39">
        <v>34</v>
      </c>
      <c r="J92" s="37">
        <v>34</v>
      </c>
      <c r="K92" s="41">
        <f t="shared" si="48"/>
        <v>1</v>
      </c>
      <c r="L92" s="37">
        <v>1476</v>
      </c>
      <c r="M92" s="37">
        <v>97</v>
      </c>
      <c r="N92" s="42">
        <f t="shared" si="49"/>
        <v>2</v>
      </c>
      <c r="O92" s="36">
        <v>288</v>
      </c>
      <c r="P92" s="42">
        <f t="shared" si="69"/>
        <v>1</v>
      </c>
      <c r="Q92" s="43">
        <v>1227</v>
      </c>
      <c r="R92" s="37">
        <v>1489</v>
      </c>
      <c r="S92" s="42">
        <f t="shared" si="50"/>
        <v>2</v>
      </c>
      <c r="T92" s="44">
        <f t="shared" si="51"/>
        <v>8</v>
      </c>
      <c r="U92" s="36">
        <v>79</v>
      </c>
      <c r="V92" s="46">
        <f t="shared" si="52"/>
        <v>0</v>
      </c>
      <c r="W92" s="37">
        <v>72</v>
      </c>
      <c r="X92" s="47">
        <f t="shared" si="53"/>
        <v>0</v>
      </c>
      <c r="Y92" s="36">
        <v>20827</v>
      </c>
      <c r="Z92" s="46">
        <f t="shared" si="54"/>
        <v>1</v>
      </c>
      <c r="AA92" s="36">
        <v>7603</v>
      </c>
      <c r="AB92" s="48">
        <f t="shared" si="55"/>
        <v>1</v>
      </c>
      <c r="AC92" s="49">
        <v>96</v>
      </c>
      <c r="AD92" s="47">
        <f t="shared" si="56"/>
        <v>1</v>
      </c>
      <c r="AE92" s="50">
        <f t="shared" si="57"/>
        <v>3</v>
      </c>
      <c r="AF92" s="36">
        <v>1716</v>
      </c>
      <c r="AG92" s="51">
        <f t="shared" si="58"/>
        <v>1.1626016260162602</v>
      </c>
      <c r="AH92" s="52">
        <f t="shared" si="59"/>
        <v>0</v>
      </c>
      <c r="AI92" s="36">
        <v>2185</v>
      </c>
      <c r="AJ92" s="36">
        <f t="shared" si="60"/>
        <v>2.2595656670113753</v>
      </c>
      <c r="AK92" s="53">
        <f t="shared" si="67"/>
        <v>0</v>
      </c>
      <c r="AL92" s="36">
        <v>1499</v>
      </c>
      <c r="AM92" s="36">
        <f t="shared" si="61"/>
        <v>26.767857142857142</v>
      </c>
      <c r="AN92" s="54">
        <f t="shared" si="62"/>
        <v>1</v>
      </c>
      <c r="AO92" s="55">
        <f t="shared" si="63"/>
        <v>1</v>
      </c>
      <c r="AP92" s="56">
        <f t="shared" si="64"/>
        <v>12</v>
      </c>
      <c r="AQ92" s="85">
        <f t="shared" si="65"/>
        <v>0.66666666666666663</v>
      </c>
      <c r="AR92" s="86" t="s">
        <v>122</v>
      </c>
      <c r="AS92" s="32"/>
      <c r="AT92" s="32"/>
      <c r="AU92" s="32"/>
      <c r="AV92" s="32"/>
      <c r="AW92" s="32"/>
    </row>
    <row r="93" spans="1:49" s="59" customFormat="1" x14ac:dyDescent="0.25">
      <c r="A93" s="60">
        <f t="shared" si="66"/>
        <v>89</v>
      </c>
      <c r="B93" s="61" t="s">
        <v>123</v>
      </c>
      <c r="C93" s="36">
        <v>101</v>
      </c>
      <c r="D93" s="37">
        <v>105</v>
      </c>
      <c r="E93" s="38">
        <f>IF(OR(0.25&gt;=(C93-D93)/C93),(-0.25&lt;=(C93-D93)/C93)*1,0)</f>
        <v>1</v>
      </c>
      <c r="F93" s="39">
        <v>3180</v>
      </c>
      <c r="G93" s="37">
        <v>3208</v>
      </c>
      <c r="H93" s="40">
        <f t="shared" si="71"/>
        <v>1</v>
      </c>
      <c r="I93" s="39">
        <v>89</v>
      </c>
      <c r="J93" s="37">
        <v>89</v>
      </c>
      <c r="K93" s="41">
        <f t="shared" si="48"/>
        <v>1</v>
      </c>
      <c r="L93" s="37">
        <v>5264</v>
      </c>
      <c r="M93" s="37">
        <v>100</v>
      </c>
      <c r="N93" s="42">
        <f t="shared" si="49"/>
        <v>2</v>
      </c>
      <c r="O93" s="36">
        <v>1173</v>
      </c>
      <c r="P93" s="42">
        <f t="shared" si="69"/>
        <v>1</v>
      </c>
      <c r="Q93" s="43">
        <v>2649</v>
      </c>
      <c r="R93" s="37">
        <v>3163</v>
      </c>
      <c r="S93" s="42">
        <f t="shared" si="50"/>
        <v>2</v>
      </c>
      <c r="T93" s="44">
        <f t="shared" si="51"/>
        <v>8</v>
      </c>
      <c r="U93" s="36">
        <v>90</v>
      </c>
      <c r="V93" s="46">
        <f t="shared" si="52"/>
        <v>1</v>
      </c>
      <c r="W93" s="37">
        <v>66</v>
      </c>
      <c r="X93" s="47">
        <f t="shared" si="53"/>
        <v>0</v>
      </c>
      <c r="Y93" s="36">
        <v>48610</v>
      </c>
      <c r="Z93" s="46">
        <f t="shared" si="54"/>
        <v>0</v>
      </c>
      <c r="AA93" s="36">
        <v>42281</v>
      </c>
      <c r="AB93" s="48">
        <f t="shared" si="55"/>
        <v>1</v>
      </c>
      <c r="AC93" s="49">
        <v>98</v>
      </c>
      <c r="AD93" s="47">
        <f t="shared" si="56"/>
        <v>1</v>
      </c>
      <c r="AE93" s="50">
        <f t="shared" si="57"/>
        <v>3</v>
      </c>
      <c r="AF93" s="36">
        <v>3591</v>
      </c>
      <c r="AG93" s="51">
        <f t="shared" si="58"/>
        <v>0.68218085106382975</v>
      </c>
      <c r="AH93" s="52">
        <f t="shared" si="59"/>
        <v>0</v>
      </c>
      <c r="AI93" s="36">
        <v>6500</v>
      </c>
      <c r="AJ93" s="36">
        <f t="shared" si="60"/>
        <v>2.0261845386533666</v>
      </c>
      <c r="AK93" s="53">
        <f t="shared" si="67"/>
        <v>0</v>
      </c>
      <c r="AL93" s="36">
        <v>3344</v>
      </c>
      <c r="AM93" s="36">
        <f t="shared" si="61"/>
        <v>31.847619047619048</v>
      </c>
      <c r="AN93" s="54">
        <f t="shared" si="62"/>
        <v>1</v>
      </c>
      <c r="AO93" s="55">
        <f t="shared" si="63"/>
        <v>1</v>
      </c>
      <c r="AP93" s="56">
        <f t="shared" si="64"/>
        <v>12</v>
      </c>
      <c r="AQ93" s="85">
        <f t="shared" si="65"/>
        <v>0.66666666666666663</v>
      </c>
      <c r="AR93" s="86" t="s">
        <v>124</v>
      </c>
    </row>
    <row r="94" spans="1:49" s="59" customFormat="1" x14ac:dyDescent="0.25">
      <c r="A94" s="60">
        <f t="shared" si="66"/>
        <v>90</v>
      </c>
      <c r="B94" s="61" t="s">
        <v>125</v>
      </c>
      <c r="C94" s="36">
        <v>15</v>
      </c>
      <c r="D94" s="37">
        <v>19</v>
      </c>
      <c r="E94" s="38">
        <v>1</v>
      </c>
      <c r="F94" s="39">
        <v>571</v>
      </c>
      <c r="G94" s="37">
        <v>507</v>
      </c>
      <c r="H94" s="40">
        <v>1</v>
      </c>
      <c r="I94" s="39">
        <v>24</v>
      </c>
      <c r="J94" s="37">
        <v>24</v>
      </c>
      <c r="K94" s="41">
        <f t="shared" si="48"/>
        <v>1</v>
      </c>
      <c r="L94" s="144">
        <v>465</v>
      </c>
      <c r="M94" s="144">
        <v>72</v>
      </c>
      <c r="N94" s="42">
        <v>2</v>
      </c>
      <c r="O94" s="69">
        <v>103</v>
      </c>
      <c r="P94" s="42">
        <v>1</v>
      </c>
      <c r="Q94" s="63">
        <v>409</v>
      </c>
      <c r="R94" s="87">
        <v>477</v>
      </c>
      <c r="S94" s="42">
        <f t="shared" si="50"/>
        <v>2</v>
      </c>
      <c r="T94" s="44">
        <f t="shared" si="51"/>
        <v>8</v>
      </c>
      <c r="U94" s="36">
        <v>85</v>
      </c>
      <c r="V94" s="46">
        <f t="shared" si="52"/>
        <v>1</v>
      </c>
      <c r="W94" s="37">
        <v>86</v>
      </c>
      <c r="X94" s="47">
        <f t="shared" si="53"/>
        <v>1</v>
      </c>
      <c r="Y94" s="36">
        <v>6283</v>
      </c>
      <c r="Z94" s="46">
        <f t="shared" si="54"/>
        <v>0</v>
      </c>
      <c r="AA94" s="36">
        <v>2651</v>
      </c>
      <c r="AB94" s="48">
        <f t="shared" si="55"/>
        <v>1</v>
      </c>
      <c r="AC94" s="49">
        <v>79</v>
      </c>
      <c r="AD94" s="47">
        <f t="shared" si="56"/>
        <v>0</v>
      </c>
      <c r="AE94" s="50">
        <f t="shared" si="57"/>
        <v>3</v>
      </c>
      <c r="AF94" s="36">
        <v>6</v>
      </c>
      <c r="AG94" s="51">
        <f t="shared" si="58"/>
        <v>1.2903225806451613E-2</v>
      </c>
      <c r="AH94" s="52">
        <f t="shared" si="59"/>
        <v>0</v>
      </c>
      <c r="AI94" s="36">
        <v>41</v>
      </c>
      <c r="AJ94" s="36">
        <f t="shared" si="60"/>
        <v>8.0867850098619326E-2</v>
      </c>
      <c r="AK94" s="53">
        <f t="shared" si="67"/>
        <v>0</v>
      </c>
      <c r="AL94" s="36">
        <v>412</v>
      </c>
      <c r="AM94" s="36">
        <f t="shared" si="61"/>
        <v>21.684210526315791</v>
      </c>
      <c r="AN94" s="54">
        <f t="shared" si="62"/>
        <v>1</v>
      </c>
      <c r="AO94" s="55">
        <f t="shared" si="63"/>
        <v>1</v>
      </c>
      <c r="AP94" s="56">
        <f t="shared" si="64"/>
        <v>12</v>
      </c>
      <c r="AQ94" s="85">
        <f t="shared" si="65"/>
        <v>0.66666666666666663</v>
      </c>
      <c r="AR94" s="86" t="s">
        <v>125</v>
      </c>
    </row>
    <row r="95" spans="1:49" s="59" customFormat="1" x14ac:dyDescent="0.25">
      <c r="A95" s="34">
        <v>91</v>
      </c>
      <c r="B95" s="61" t="s">
        <v>126</v>
      </c>
      <c r="C95" s="36">
        <v>57</v>
      </c>
      <c r="D95" s="37">
        <v>65</v>
      </c>
      <c r="E95" s="38">
        <f>IF(OR(0.25&gt;=(C95-D95)/C95),(-0.25&lt;=(C95-D95)/C95)*1,0)</f>
        <v>1</v>
      </c>
      <c r="F95" s="39">
        <v>1217</v>
      </c>
      <c r="G95" s="37">
        <v>1238</v>
      </c>
      <c r="H95" s="40">
        <f>IF(OR(0.04&gt;=(F95-G95)/F95),(-0.04&lt;=(F95-G95)/F95)*1,0)</f>
        <v>1</v>
      </c>
      <c r="I95" s="39">
        <v>42</v>
      </c>
      <c r="J95" s="37">
        <v>42</v>
      </c>
      <c r="K95" s="41">
        <f t="shared" si="48"/>
        <v>1</v>
      </c>
      <c r="L95" s="37">
        <v>1703</v>
      </c>
      <c r="M95" s="37">
        <v>94</v>
      </c>
      <c r="N95" s="42">
        <f>IF(M95&gt;=95,2,IF(M95&gt;=85,1,0))</f>
        <v>1</v>
      </c>
      <c r="O95" s="36">
        <v>836</v>
      </c>
      <c r="P95" s="42">
        <f>IF(O95&gt;=200,1,0)</f>
        <v>1</v>
      </c>
      <c r="Q95" s="43">
        <v>1299</v>
      </c>
      <c r="R95" s="37">
        <v>1606</v>
      </c>
      <c r="S95" s="42">
        <f t="shared" si="50"/>
        <v>2</v>
      </c>
      <c r="T95" s="44">
        <f t="shared" si="51"/>
        <v>7</v>
      </c>
      <c r="U95" s="36">
        <v>85</v>
      </c>
      <c r="V95" s="46">
        <f t="shared" si="52"/>
        <v>1</v>
      </c>
      <c r="W95" s="37">
        <v>81</v>
      </c>
      <c r="X95" s="47">
        <f t="shared" si="53"/>
        <v>1</v>
      </c>
      <c r="Y95" s="36">
        <v>26515</v>
      </c>
      <c r="Z95" s="46">
        <f t="shared" si="54"/>
        <v>1</v>
      </c>
      <c r="AA95" s="36">
        <v>10656</v>
      </c>
      <c r="AB95" s="48">
        <f t="shared" si="55"/>
        <v>1</v>
      </c>
      <c r="AC95" s="49">
        <v>86</v>
      </c>
      <c r="AD95" s="47">
        <f t="shared" si="56"/>
        <v>0</v>
      </c>
      <c r="AE95" s="50">
        <f t="shared" si="57"/>
        <v>4</v>
      </c>
      <c r="AF95" s="36">
        <v>3262</v>
      </c>
      <c r="AG95" s="51">
        <f t="shared" si="58"/>
        <v>1.9154433352906635</v>
      </c>
      <c r="AH95" s="52">
        <f t="shared" si="59"/>
        <v>0</v>
      </c>
      <c r="AI95" s="36">
        <v>2965</v>
      </c>
      <c r="AJ95" s="36">
        <f t="shared" si="60"/>
        <v>2.3949919224555734</v>
      </c>
      <c r="AK95" s="53">
        <f t="shared" si="67"/>
        <v>0</v>
      </c>
      <c r="AL95" s="36">
        <v>1273</v>
      </c>
      <c r="AM95" s="36">
        <f t="shared" si="61"/>
        <v>19.584615384615386</v>
      </c>
      <c r="AN95" s="54">
        <f t="shared" si="62"/>
        <v>0</v>
      </c>
      <c r="AO95" s="55">
        <f t="shared" si="63"/>
        <v>0</v>
      </c>
      <c r="AP95" s="56">
        <f t="shared" si="64"/>
        <v>11</v>
      </c>
      <c r="AQ95" s="85">
        <f t="shared" si="65"/>
        <v>0.61111111111111116</v>
      </c>
      <c r="AR95" s="86" t="s">
        <v>126</v>
      </c>
      <c r="AS95" s="32"/>
      <c r="AT95" s="32"/>
      <c r="AU95" s="32"/>
      <c r="AV95" s="32"/>
      <c r="AW95" s="32"/>
    </row>
    <row r="96" spans="1:49" s="59" customFormat="1" x14ac:dyDescent="0.25">
      <c r="A96" s="88"/>
      <c r="B96" s="89"/>
      <c r="C96" s="90"/>
      <c r="D96" s="91"/>
      <c r="E96" s="92"/>
      <c r="F96" s="93"/>
      <c r="G96" s="91"/>
      <c r="H96" s="94"/>
      <c r="I96" s="93"/>
      <c r="J96" s="91"/>
      <c r="K96" s="95"/>
      <c r="L96" s="91"/>
      <c r="M96" s="91"/>
      <c r="N96" s="95"/>
      <c r="O96" s="91"/>
      <c r="P96" s="96"/>
      <c r="Q96" s="97"/>
      <c r="R96" s="91"/>
      <c r="S96" s="94"/>
      <c r="T96" s="98"/>
      <c r="U96" s="91"/>
      <c r="V96" s="99"/>
      <c r="W96" s="100"/>
      <c r="X96" s="99"/>
      <c r="Y96" s="101"/>
      <c r="Z96" s="95"/>
      <c r="AA96" s="101"/>
      <c r="AB96" s="94"/>
      <c r="AC96" s="101"/>
      <c r="AD96" s="99"/>
      <c r="AE96" s="102"/>
      <c r="AF96" s="101"/>
      <c r="AG96" s="103"/>
      <c r="AH96" s="104"/>
      <c r="AI96" s="101"/>
      <c r="AJ96" s="101"/>
      <c r="AK96" s="102"/>
      <c r="AL96" s="101"/>
      <c r="AM96" s="90"/>
      <c r="AN96" s="99"/>
      <c r="AO96" s="99"/>
      <c r="AP96" s="102"/>
      <c r="AQ96" s="105"/>
      <c r="AR96" s="106"/>
    </row>
    <row r="97" spans="1:44" s="59" customFormat="1" x14ac:dyDescent="0.25">
      <c r="A97" s="88"/>
      <c r="B97" s="89"/>
      <c r="C97" s="90"/>
      <c r="D97" s="145"/>
      <c r="E97" s="141" t="s">
        <v>127</v>
      </c>
      <c r="F97" s="93"/>
      <c r="G97" s="91"/>
      <c r="H97" s="94"/>
      <c r="I97" s="93"/>
      <c r="J97" s="91"/>
      <c r="K97" s="95"/>
      <c r="L97" s="91"/>
      <c r="M97" s="91"/>
      <c r="N97" s="95"/>
      <c r="O97" s="91"/>
      <c r="P97" s="96"/>
      <c r="Q97" s="107"/>
      <c r="R97" s="91"/>
      <c r="S97" s="94"/>
      <c r="T97" s="98"/>
      <c r="U97" s="91"/>
      <c r="V97" s="99"/>
      <c r="W97" s="100"/>
      <c r="X97" s="99"/>
      <c r="Y97" s="101"/>
      <c r="Z97" s="95"/>
      <c r="AA97" s="101"/>
      <c r="AB97" s="94"/>
      <c r="AC97" s="101"/>
      <c r="AD97" s="99"/>
      <c r="AE97" s="102"/>
      <c r="AF97" s="101"/>
      <c r="AG97" s="103"/>
      <c r="AH97" s="104"/>
      <c r="AI97" s="101"/>
      <c r="AJ97" s="101"/>
      <c r="AK97" s="102"/>
      <c r="AL97" s="101"/>
      <c r="AM97" s="90"/>
      <c r="AN97" s="99"/>
      <c r="AO97" s="99"/>
      <c r="AP97" s="102"/>
      <c r="AQ97" s="105"/>
      <c r="AR97" s="106"/>
    </row>
    <row r="98" spans="1:44" s="59" customFormat="1" x14ac:dyDescent="0.25">
      <c r="A98" s="88"/>
      <c r="B98" s="89"/>
      <c r="C98" s="90"/>
      <c r="D98" s="69"/>
      <c r="E98" s="141" t="s">
        <v>128</v>
      </c>
      <c r="F98" s="93"/>
      <c r="G98" s="91"/>
      <c r="H98" s="94"/>
      <c r="I98" s="93"/>
      <c r="J98" s="91"/>
      <c r="K98" s="95"/>
      <c r="L98" s="91"/>
      <c r="M98" s="91"/>
      <c r="N98" s="95"/>
      <c r="O98" s="91"/>
      <c r="P98" s="96"/>
      <c r="Q98" s="107"/>
      <c r="R98" s="91"/>
      <c r="S98" s="94"/>
      <c r="T98" s="98"/>
      <c r="U98" s="91"/>
      <c r="V98" s="99"/>
      <c r="W98" s="100"/>
      <c r="X98" s="99"/>
      <c r="Y98" s="101"/>
      <c r="Z98" s="95"/>
      <c r="AA98" s="101"/>
      <c r="AB98" s="94"/>
      <c r="AC98" s="101"/>
      <c r="AD98" s="99"/>
      <c r="AE98" s="102"/>
      <c r="AF98" s="101"/>
      <c r="AG98" s="103"/>
      <c r="AH98" s="104"/>
      <c r="AI98" s="101"/>
      <c r="AJ98" s="101"/>
      <c r="AK98" s="102"/>
      <c r="AL98" s="101"/>
      <c r="AM98" s="90"/>
      <c r="AN98" s="99"/>
      <c r="AO98" s="99"/>
      <c r="AP98" s="102"/>
      <c r="AQ98" s="105"/>
      <c r="AR98" s="106"/>
    </row>
    <row r="99" spans="1:44" s="59" customFormat="1" x14ac:dyDescent="0.2">
      <c r="A99" s="108"/>
      <c r="B99" s="109"/>
      <c r="C99" s="108"/>
      <c r="D99" s="143"/>
      <c r="E99" s="142" t="s">
        <v>129</v>
      </c>
      <c r="F99" s="108"/>
      <c r="G99" s="108"/>
      <c r="H99" s="111"/>
      <c r="I99" s="108"/>
      <c r="J99" s="108"/>
      <c r="K99" s="112"/>
      <c r="L99" s="108"/>
      <c r="M99" s="113"/>
      <c r="N99" s="112"/>
      <c r="O99" s="108"/>
      <c r="P99" s="114"/>
      <c r="Q99" s="115"/>
      <c r="R99" s="116"/>
      <c r="S99" s="117"/>
      <c r="T99" s="114"/>
      <c r="V99" s="114"/>
      <c r="W99" s="118"/>
      <c r="X99" s="114"/>
      <c r="Z99" s="114"/>
      <c r="AB99" s="119"/>
      <c r="AC99" s="113"/>
      <c r="AD99" s="119"/>
      <c r="AE99" s="120"/>
      <c r="AF99" s="108"/>
      <c r="AG99" s="121"/>
      <c r="AH99" s="122"/>
      <c r="AI99" s="108"/>
      <c r="AJ99" s="101"/>
      <c r="AK99" s="122"/>
      <c r="AL99" s="121"/>
      <c r="AM99" s="121"/>
      <c r="AN99" s="119"/>
      <c r="AO99" s="119"/>
      <c r="AP99" s="120"/>
      <c r="AQ99" s="114"/>
      <c r="AR99" s="123"/>
    </row>
    <row r="100" spans="1:44" s="59" customFormat="1" x14ac:dyDescent="0.25">
      <c r="B100" s="124"/>
      <c r="C100" s="108"/>
      <c r="D100" s="108"/>
      <c r="E100" s="110"/>
      <c r="F100" s="108"/>
      <c r="G100" s="108"/>
      <c r="H100" s="111"/>
      <c r="I100" s="108"/>
      <c r="J100" s="108"/>
      <c r="K100" s="112"/>
      <c r="L100" s="108"/>
      <c r="M100" s="113"/>
      <c r="N100" s="112"/>
      <c r="O100" s="108"/>
      <c r="P100" s="114"/>
      <c r="R100" s="116"/>
      <c r="S100" s="117"/>
      <c r="T100" s="114"/>
      <c r="V100" s="114"/>
      <c r="W100" s="118"/>
      <c r="X100" s="114"/>
      <c r="Y100" s="108"/>
      <c r="Z100" s="112"/>
      <c r="AA100" s="108"/>
      <c r="AB100" s="119"/>
      <c r="AC100" s="113"/>
      <c r="AD100" s="119"/>
      <c r="AE100" s="120"/>
      <c r="AF100" s="108"/>
      <c r="AG100" s="121"/>
      <c r="AH100" s="122"/>
      <c r="AI100" s="108"/>
      <c r="AJ100" s="121"/>
      <c r="AK100" s="122"/>
      <c r="AL100" s="121"/>
      <c r="AM100" s="121"/>
      <c r="AN100" s="119"/>
      <c r="AO100" s="119"/>
      <c r="AP100" s="120"/>
      <c r="AQ100" s="114"/>
      <c r="AR100" s="123"/>
    </row>
    <row r="101" spans="1:44" s="59" customFormat="1" x14ac:dyDescent="0.25">
      <c r="B101" s="124"/>
      <c r="E101" s="126"/>
      <c r="H101" s="114"/>
      <c r="K101" s="114"/>
      <c r="M101" s="113"/>
      <c r="N101" s="112"/>
      <c r="O101" s="108"/>
      <c r="P101" s="114"/>
      <c r="Q101" s="115"/>
      <c r="R101" s="125"/>
      <c r="S101" s="114"/>
      <c r="T101" s="114"/>
      <c r="V101" s="114"/>
      <c r="W101" s="118"/>
      <c r="X101" s="114"/>
      <c r="Z101" s="114"/>
      <c r="AB101" s="114"/>
      <c r="AD101" s="114"/>
      <c r="AE101" s="114"/>
      <c r="AG101" s="121"/>
      <c r="AH101" s="122"/>
      <c r="AJ101" s="121"/>
      <c r="AK101" s="122"/>
      <c r="AL101" s="121"/>
      <c r="AM101" s="121"/>
      <c r="AN101" s="119"/>
      <c r="AO101" s="119"/>
      <c r="AP101" s="120"/>
      <c r="AQ101" s="114"/>
      <c r="AR101" s="123"/>
    </row>
    <row r="102" spans="1:44" s="59" customFormat="1" ht="18" x14ac:dyDescent="0.25">
      <c r="B102" s="124"/>
      <c r="C102" s="127"/>
      <c r="D102" s="108"/>
      <c r="E102" s="128"/>
      <c r="F102" s="129"/>
      <c r="G102" s="108"/>
      <c r="H102" s="119"/>
      <c r="I102" s="129"/>
      <c r="J102" s="108"/>
      <c r="K102" s="112"/>
      <c r="L102" s="108"/>
      <c r="M102" s="113"/>
      <c r="N102" s="112"/>
      <c r="O102" s="108"/>
      <c r="P102" s="114"/>
      <c r="Q102" s="115"/>
      <c r="R102" s="116"/>
      <c r="S102" s="117"/>
      <c r="T102" s="114"/>
      <c r="V102" s="114"/>
      <c r="W102" s="118"/>
      <c r="X102" s="114"/>
      <c r="Z102" s="114"/>
      <c r="AB102" s="114"/>
      <c r="AD102" s="114"/>
      <c r="AE102" s="114"/>
      <c r="AH102" s="114"/>
      <c r="AK102" s="114"/>
      <c r="AN102" s="119"/>
      <c r="AO102" s="119"/>
      <c r="AP102" s="120"/>
      <c r="AQ102" s="114"/>
      <c r="AR102" s="123"/>
    </row>
    <row r="103" spans="1:44" s="59" customFormat="1" ht="18" x14ac:dyDescent="0.25">
      <c r="B103" s="124"/>
      <c r="C103" s="127"/>
      <c r="D103" s="108"/>
      <c r="E103" s="128"/>
      <c r="F103" s="129"/>
      <c r="G103" s="108"/>
      <c r="H103" s="119"/>
      <c r="I103" s="129"/>
      <c r="J103" s="108"/>
      <c r="K103" s="112"/>
      <c r="L103" s="108"/>
      <c r="M103" s="113"/>
      <c r="N103" s="112"/>
      <c r="O103" s="108"/>
      <c r="P103" s="119"/>
      <c r="Q103" s="108"/>
      <c r="R103" s="116"/>
      <c r="S103" s="117"/>
      <c r="T103" s="114"/>
      <c r="V103" s="114"/>
      <c r="W103" s="118"/>
      <c r="X103" s="114"/>
      <c r="Y103" s="108"/>
      <c r="Z103" s="112"/>
      <c r="AA103" s="108"/>
      <c r="AB103" s="119"/>
      <c r="AC103" s="113"/>
      <c r="AD103" s="119"/>
      <c r="AE103" s="120"/>
      <c r="AF103" s="108"/>
      <c r="AG103" s="121"/>
      <c r="AH103" s="122"/>
      <c r="AI103" s="108"/>
      <c r="AJ103" s="121"/>
      <c r="AK103" s="122"/>
      <c r="AL103" s="121"/>
      <c r="AM103" s="121"/>
      <c r="AN103" s="119"/>
      <c r="AO103" s="119"/>
      <c r="AP103" s="120"/>
      <c r="AQ103" s="114"/>
      <c r="AR103" s="123"/>
    </row>
    <row r="104" spans="1:44" s="59" customFormat="1" x14ac:dyDescent="0.25">
      <c r="B104" s="124"/>
      <c r="E104" s="126"/>
      <c r="H104" s="114"/>
      <c r="K104" s="114"/>
      <c r="M104" s="113"/>
      <c r="N104" s="112"/>
      <c r="O104" s="108"/>
      <c r="P104" s="119"/>
      <c r="Q104" s="108"/>
      <c r="R104" s="130"/>
      <c r="S104" s="111"/>
      <c r="T104" s="114"/>
      <c r="V104" s="114"/>
      <c r="W104" s="118"/>
      <c r="X104" s="114"/>
      <c r="Y104" s="108"/>
      <c r="Z104" s="112"/>
      <c r="AA104" s="108"/>
      <c r="AB104" s="119"/>
      <c r="AC104" s="113"/>
      <c r="AD104" s="119"/>
      <c r="AE104" s="120"/>
      <c r="AF104" s="108"/>
      <c r="AG104" s="121"/>
      <c r="AH104" s="122"/>
      <c r="AI104" s="108"/>
      <c r="AJ104" s="121"/>
      <c r="AK104" s="122"/>
      <c r="AL104" s="121"/>
      <c r="AM104" s="121"/>
      <c r="AN104" s="119"/>
      <c r="AO104" s="119"/>
      <c r="AP104" s="120"/>
      <c r="AQ104" s="114"/>
      <c r="AR104" s="123"/>
    </row>
    <row r="105" spans="1:44" s="59" customFormat="1" ht="18" x14ac:dyDescent="0.25">
      <c r="B105" s="124"/>
      <c r="C105" s="127"/>
      <c r="D105" s="108"/>
      <c r="E105" s="128"/>
      <c r="F105" s="129"/>
      <c r="G105" s="108"/>
      <c r="H105" s="119"/>
      <c r="I105" s="129"/>
      <c r="J105" s="108"/>
      <c r="K105" s="112"/>
      <c r="L105" s="108"/>
      <c r="M105" s="113"/>
      <c r="N105" s="112"/>
      <c r="O105" s="108"/>
      <c r="P105" s="119"/>
      <c r="Q105" s="108"/>
      <c r="R105" s="130"/>
      <c r="S105" s="111"/>
      <c r="T105" s="114"/>
      <c r="V105" s="114"/>
      <c r="W105" s="118"/>
      <c r="X105" s="114"/>
      <c r="Y105" s="108"/>
      <c r="Z105" s="112"/>
      <c r="AA105" s="108"/>
      <c r="AB105" s="119"/>
      <c r="AC105" s="113"/>
      <c r="AD105" s="119"/>
      <c r="AE105" s="120"/>
      <c r="AF105" s="108"/>
      <c r="AG105" s="121"/>
      <c r="AH105" s="122"/>
      <c r="AI105" s="108"/>
      <c r="AJ105" s="121"/>
      <c r="AK105" s="122"/>
      <c r="AL105" s="121"/>
      <c r="AM105" s="121"/>
      <c r="AN105" s="119"/>
      <c r="AO105" s="119"/>
      <c r="AP105" s="120"/>
      <c r="AQ105" s="114"/>
      <c r="AR105" s="123"/>
    </row>
    <row r="106" spans="1:44" s="59" customFormat="1" x14ac:dyDescent="0.3">
      <c r="B106" s="124"/>
      <c r="C106" s="115"/>
      <c r="D106" s="115"/>
      <c r="E106" s="131"/>
      <c r="F106" s="129"/>
      <c r="G106" s="108"/>
      <c r="H106" s="119"/>
      <c r="I106" s="129"/>
      <c r="J106" s="108"/>
      <c r="K106" s="112"/>
      <c r="L106" s="108"/>
      <c r="M106" s="113"/>
      <c r="N106" s="112"/>
      <c r="O106" s="108"/>
      <c r="P106" s="132"/>
      <c r="Q106" s="133"/>
      <c r="R106" s="130"/>
      <c r="S106" s="111"/>
      <c r="T106" s="114"/>
      <c r="V106" s="114"/>
      <c r="W106" s="118"/>
      <c r="X106" s="114"/>
      <c r="Y106" s="108"/>
      <c r="Z106" s="112"/>
      <c r="AA106" s="108"/>
      <c r="AB106" s="119"/>
      <c r="AC106" s="113"/>
      <c r="AD106" s="119"/>
      <c r="AE106" s="120"/>
      <c r="AF106" s="108"/>
      <c r="AG106" s="121"/>
      <c r="AH106" s="122"/>
      <c r="AI106" s="108"/>
      <c r="AJ106" s="121"/>
      <c r="AK106" s="122"/>
      <c r="AL106" s="121"/>
      <c r="AM106" s="121"/>
      <c r="AN106" s="119"/>
      <c r="AO106" s="119"/>
      <c r="AP106" s="120"/>
      <c r="AQ106" s="114"/>
      <c r="AR106" s="123"/>
    </row>
  </sheetData>
  <autoFilter ref="A4:AW95">
    <sortState ref="A5:AX95">
      <sortCondition descending="1" ref="AQ4:AQ95"/>
    </sortState>
  </autoFilter>
  <mergeCells count="5">
    <mergeCell ref="C1:AP1"/>
    <mergeCell ref="C2:AP2"/>
    <mergeCell ref="C3:T3"/>
    <mergeCell ref="U3:AE3"/>
    <mergeCell ref="AF3:AO3"/>
  </mergeCells>
  <pageMargins left="0.23622047244094491" right="0.23622047244094491" top="0.15748031496062992" bottom="0.15748031496062992" header="0.31496062992125984" footer="0.31496062992125984"/>
  <pageSetup paperSize="9" scale="46" fitToWidth="0" orientation="portrait" copies="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EJ ранжир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Коценко Ольга Георгиевна</dc:creator>
  <cp:lastModifiedBy>Коценко Ольга Георгиевна</cp:lastModifiedBy>
  <cp:lastPrinted>2018-02-01T13:30:45Z</cp:lastPrinted>
  <dcterms:created xsi:type="dcterms:W3CDTF">2018-02-01T09:18:41Z</dcterms:created>
  <dcterms:modified xsi:type="dcterms:W3CDTF">2018-02-01T13:40:31Z</dcterms:modified>
</cp:coreProperties>
</file>